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xr:revisionPtr revIDLastSave="0" documentId="8_{5914E4A6-62D1-4C7B-A2F4-19DF4C9898F9}" xr6:coauthVersionLast="46" xr6:coauthVersionMax="46" xr10:uidLastSave="{00000000-0000-0000-0000-000000000000}"/>
  <bookViews>
    <workbookView xWindow="-110" yWindow="-110" windowWidth="19420" windowHeight="12420" firstSheet="7" activeTab="8" xr2:uid="{00000000-000D-0000-FFFF-FFFF00000000}"/>
  </bookViews>
  <sheets>
    <sheet name="NMW" sheetId="3" state="hidden" r:id="rId1"/>
    <sheet name="NLW" sheetId="4" state="hidden" r:id="rId2"/>
    <sheet name="NLW Adjusted" sheetId="6" state="hidden" r:id="rId3"/>
    <sheet name="Wales" sheetId="9" state="hidden" r:id="rId4"/>
    <sheet name="Adjusted" sheetId="13" state="hidden" r:id="rId5"/>
    <sheet name="Adjusted and Updated" sheetId="14" state="hidden" r:id="rId6"/>
    <sheet name="Adjusted and Amended" sheetId="15" state="hidden" r:id="rId7"/>
    <sheet name="Sub Group Version" sheetId="16" r:id="rId8"/>
    <sheet name="Fersiwn is-grwp" sheetId="24" r:id="rId9"/>
    <sheet name="60 minutes" sheetId="23" state="hidden" r:id="rId10"/>
    <sheet name="45 Minutes" sheetId="17" state="hidden" r:id="rId11"/>
    <sheet name="45 Minutes (2)" sheetId="20" state="hidden" r:id="rId12"/>
    <sheet name="30 Minutes" sheetId="18" state="hidden" r:id="rId13"/>
    <sheet name="30 Minutes (2)" sheetId="21" state="hidden" r:id="rId14"/>
    <sheet name="15 Minutes" sheetId="19" state="hidden" r:id="rId15"/>
    <sheet name="15 Minutes (2)" sheetId="22" state="hidden" r:id="rId16"/>
    <sheet name="Sheet1" sheetId="8" state="hidden" r:id="rId17"/>
  </sheets>
  <externalReferences>
    <externalReference r:id="rId18"/>
  </externalReferences>
  <definedNames>
    <definedName name="_xlnm.Print_Area" localSheetId="14">'15 Minutes'!$G$1:$T$89</definedName>
    <definedName name="_xlnm.Print_Area" localSheetId="15">'15 Minutes (2)'!$G$1:$T$89</definedName>
    <definedName name="_xlnm.Print_Area" localSheetId="12">'30 Minutes'!$G$1:$T$89</definedName>
    <definedName name="_xlnm.Print_Area" localSheetId="13">'30 Minutes (2)'!$G$1:$T$89</definedName>
    <definedName name="_xlnm.Print_Area" localSheetId="10">'45 Minutes'!$G$1:$T$89</definedName>
    <definedName name="_xlnm.Print_Area" localSheetId="11">'45 Minutes (2)'!$G$1:$T$89</definedName>
    <definedName name="_xlnm.Print_Area" localSheetId="9">'60 minutes'!$G$1:$U$89</definedName>
    <definedName name="_xlnm.Print_Area" localSheetId="4">Adjusted!$G$1:$T$98</definedName>
    <definedName name="_xlnm.Print_Area" localSheetId="6">'Adjusted and Amended'!$G$1:$T$89</definedName>
    <definedName name="_xlnm.Print_Area" localSheetId="5">'Adjusted and Updated'!$G$1:$T$91</definedName>
    <definedName name="_xlnm.Print_Area" localSheetId="1">NLW!$G$1:$T$67</definedName>
    <definedName name="_xlnm.Print_Area" localSheetId="2">'NLW Adjusted'!$G$1:$T$67</definedName>
    <definedName name="_xlnm.Print_Area" localSheetId="0">NMW!$G$1:$T$67</definedName>
    <definedName name="_xlnm.Print_Area" localSheetId="7">'Sub Group Version'!$G$1:$AB$94</definedName>
    <definedName name="_xlnm.Print_Area" localSheetId="3">Wales!$G$1:$T$90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2" i="22" l="1"/>
  <c r="D92" i="22"/>
  <c r="C92" i="22"/>
  <c r="B92" i="22"/>
  <c r="E87" i="22"/>
  <c r="D87" i="22"/>
  <c r="C87" i="22"/>
  <c r="C88" i="22" s="1"/>
  <c r="B87" i="22"/>
  <c r="B88" i="22" s="1"/>
  <c r="B90" i="22" s="1"/>
  <c r="B94" i="22" s="1"/>
  <c r="D85" i="22"/>
  <c r="C85" i="22"/>
  <c r="B79" i="22"/>
  <c r="B85" i="22" s="1"/>
  <c r="K77" i="22"/>
  <c r="E74" i="22"/>
  <c r="D74" i="22"/>
  <c r="C74" i="22"/>
  <c r="B74" i="22"/>
  <c r="E73" i="22"/>
  <c r="B73" i="22"/>
  <c r="K70" i="22"/>
  <c r="K68" i="22"/>
  <c r="K67" i="22"/>
  <c r="K64" i="22"/>
  <c r="K63" i="22"/>
  <c r="K62" i="22"/>
  <c r="K61" i="22"/>
  <c r="K58" i="22"/>
  <c r="K57" i="22"/>
  <c r="K54" i="22"/>
  <c r="K53" i="22"/>
  <c r="K52" i="22"/>
  <c r="K51" i="22"/>
  <c r="K47" i="22"/>
  <c r="K46" i="22"/>
  <c r="K45" i="22"/>
  <c r="K44" i="22"/>
  <c r="K43" i="22"/>
  <c r="K42" i="22"/>
  <c r="K38" i="22"/>
  <c r="M38" i="22" s="1"/>
  <c r="K37" i="22"/>
  <c r="K35" i="22"/>
  <c r="K34" i="22"/>
  <c r="K33" i="22"/>
  <c r="K32" i="22"/>
  <c r="K30" i="22"/>
  <c r="K29" i="22"/>
  <c r="K26" i="22"/>
  <c r="E24" i="22"/>
  <c r="D24" i="22"/>
  <c r="D73" i="22" s="1"/>
  <c r="D79" i="22" s="1"/>
  <c r="C24" i="22"/>
  <c r="C73" i="22" s="1"/>
  <c r="C79" i="22" s="1"/>
  <c r="B24" i="22"/>
  <c r="K22" i="22"/>
  <c r="K20" i="22"/>
  <c r="K18" i="22"/>
  <c r="M16" i="22"/>
  <c r="K16" i="22"/>
  <c r="O14" i="22"/>
  <c r="K14" i="22"/>
  <c r="M14" i="22" s="1"/>
  <c r="E92" i="19"/>
  <c r="D92" i="19"/>
  <c r="C92" i="19"/>
  <c r="B92" i="19"/>
  <c r="E87" i="19"/>
  <c r="D87" i="19"/>
  <c r="D88" i="19" s="1"/>
  <c r="D90" i="19" s="1"/>
  <c r="D94" i="19" s="1"/>
  <c r="C87" i="19"/>
  <c r="B87" i="19"/>
  <c r="K77" i="19"/>
  <c r="E74" i="19"/>
  <c r="D74" i="19"/>
  <c r="C74" i="19"/>
  <c r="B74" i="19"/>
  <c r="C73" i="19"/>
  <c r="C79" i="19" s="1"/>
  <c r="C85" i="19" s="1"/>
  <c r="B73" i="19"/>
  <c r="K70" i="19"/>
  <c r="K68" i="19"/>
  <c r="K67" i="19"/>
  <c r="K64" i="19"/>
  <c r="K63" i="19"/>
  <c r="K62" i="19"/>
  <c r="K61" i="19"/>
  <c r="K58" i="19"/>
  <c r="K57" i="19"/>
  <c r="K54" i="19"/>
  <c r="K53" i="19"/>
  <c r="K52" i="19"/>
  <c r="K51" i="19"/>
  <c r="K47" i="19"/>
  <c r="K46" i="19"/>
  <c r="K45" i="19"/>
  <c r="K44" i="19"/>
  <c r="K43" i="19"/>
  <c r="K42" i="19"/>
  <c r="M38" i="19"/>
  <c r="K38" i="19"/>
  <c r="K37" i="19"/>
  <c r="K35" i="19"/>
  <c r="K34" i="19"/>
  <c r="K33" i="19"/>
  <c r="K32" i="19"/>
  <c r="K30" i="19"/>
  <c r="K29" i="19"/>
  <c r="K26" i="19"/>
  <c r="E24" i="19"/>
  <c r="E73" i="19" s="1"/>
  <c r="E79" i="19" s="1"/>
  <c r="E85" i="19" s="1"/>
  <c r="D24" i="19"/>
  <c r="D73" i="19" s="1"/>
  <c r="D79" i="19" s="1"/>
  <c r="D85" i="19" s="1"/>
  <c r="C24" i="19"/>
  <c r="B24" i="19"/>
  <c r="Q22" i="19"/>
  <c r="K22" i="19"/>
  <c r="K20" i="19"/>
  <c r="K18" i="19"/>
  <c r="M16" i="19"/>
  <c r="K16" i="19"/>
  <c r="K14" i="19"/>
  <c r="C106" i="21"/>
  <c r="C96" i="21"/>
  <c r="C101" i="21" s="1"/>
  <c r="E92" i="21"/>
  <c r="D92" i="21"/>
  <c r="C92" i="21"/>
  <c r="B92" i="21"/>
  <c r="D88" i="21"/>
  <c r="E87" i="21"/>
  <c r="D87" i="21"/>
  <c r="C87" i="21"/>
  <c r="C88" i="21" s="1"/>
  <c r="C90" i="21" s="1"/>
  <c r="C94" i="21" s="1"/>
  <c r="B87" i="21"/>
  <c r="B88" i="21" s="1"/>
  <c r="B90" i="21" s="1"/>
  <c r="B94" i="21" s="1"/>
  <c r="E79" i="21"/>
  <c r="E85" i="21" s="1"/>
  <c r="D79" i="21"/>
  <c r="D85" i="21" s="1"/>
  <c r="K77" i="21"/>
  <c r="E74" i="21"/>
  <c r="D74" i="21"/>
  <c r="C74" i="21"/>
  <c r="B74" i="21"/>
  <c r="D73" i="21"/>
  <c r="C73" i="21"/>
  <c r="C79" i="21" s="1"/>
  <c r="C85" i="21" s="1"/>
  <c r="K70" i="21"/>
  <c r="K68" i="21"/>
  <c r="K67" i="21"/>
  <c r="K64" i="21"/>
  <c r="K63" i="21"/>
  <c r="K62" i="21"/>
  <c r="K61" i="21"/>
  <c r="K58" i="21"/>
  <c r="K57" i="21"/>
  <c r="K54" i="21"/>
  <c r="K53" i="21"/>
  <c r="K52" i="21"/>
  <c r="K51" i="21"/>
  <c r="K47" i="21"/>
  <c r="K46" i="21"/>
  <c r="K45" i="21"/>
  <c r="K44" i="21"/>
  <c r="K43" i="21"/>
  <c r="K42" i="21"/>
  <c r="K38" i="21"/>
  <c r="M38" i="21" s="1"/>
  <c r="K37" i="21"/>
  <c r="M37" i="21" s="1"/>
  <c r="O38" i="21" s="1"/>
  <c r="K35" i="21"/>
  <c r="K34" i="21"/>
  <c r="K33" i="21"/>
  <c r="K32" i="21"/>
  <c r="K30" i="21"/>
  <c r="K29" i="21"/>
  <c r="M26" i="21"/>
  <c r="K26" i="21"/>
  <c r="K24" i="21"/>
  <c r="E24" i="21"/>
  <c r="E73" i="21" s="1"/>
  <c r="D24" i="21"/>
  <c r="C24" i="21"/>
  <c r="B24" i="21"/>
  <c r="B73" i="21" s="1"/>
  <c r="B79" i="21" s="1"/>
  <c r="B85" i="21" s="1"/>
  <c r="Q22" i="21"/>
  <c r="K22" i="21"/>
  <c r="K20" i="21"/>
  <c r="K18" i="21"/>
  <c r="K16" i="21"/>
  <c r="M16" i="21" s="1"/>
  <c r="O14" i="21"/>
  <c r="K14" i="21"/>
  <c r="M14" i="21" s="1"/>
  <c r="D97" i="18"/>
  <c r="E92" i="18"/>
  <c r="D92" i="18"/>
  <c r="C92" i="18"/>
  <c r="B92" i="18"/>
  <c r="E90" i="18"/>
  <c r="E94" i="18" s="1"/>
  <c r="E88" i="18"/>
  <c r="D88" i="18"/>
  <c r="D90" i="18" s="1"/>
  <c r="D94" i="18" s="1"/>
  <c r="E87" i="18"/>
  <c r="D87" i="18"/>
  <c r="C87" i="18"/>
  <c r="B87" i="18"/>
  <c r="K77" i="18"/>
  <c r="E74" i="18"/>
  <c r="D74" i="18"/>
  <c r="C74" i="18"/>
  <c r="B74" i="18"/>
  <c r="C73" i="18"/>
  <c r="B73" i="18"/>
  <c r="K70" i="18"/>
  <c r="K68" i="18"/>
  <c r="K67" i="18"/>
  <c r="K64" i="18"/>
  <c r="K63" i="18"/>
  <c r="K62" i="18"/>
  <c r="K61" i="18"/>
  <c r="K58" i="18"/>
  <c r="K57" i="18"/>
  <c r="K54" i="18"/>
  <c r="K53" i="18"/>
  <c r="K52" i="18"/>
  <c r="K51" i="18"/>
  <c r="K47" i="18"/>
  <c r="K46" i="18"/>
  <c r="K45" i="18"/>
  <c r="K44" i="18"/>
  <c r="K43" i="18"/>
  <c r="K42" i="18"/>
  <c r="M38" i="18"/>
  <c r="O38" i="18" s="1"/>
  <c r="K38" i="18"/>
  <c r="K37" i="18"/>
  <c r="M37" i="18" s="1"/>
  <c r="K35" i="18"/>
  <c r="K34" i="18"/>
  <c r="K33" i="18"/>
  <c r="K32" i="18"/>
  <c r="K30" i="18"/>
  <c r="K29" i="18"/>
  <c r="M26" i="18"/>
  <c r="K26" i="18"/>
  <c r="E24" i="18"/>
  <c r="E73" i="18" s="1"/>
  <c r="E79" i="18" s="1"/>
  <c r="E85" i="18" s="1"/>
  <c r="D24" i="18"/>
  <c r="D73" i="18" s="1"/>
  <c r="D79" i="18" s="1"/>
  <c r="D85" i="18" s="1"/>
  <c r="C24" i="18"/>
  <c r="B24" i="18"/>
  <c r="Q22" i="18"/>
  <c r="K22" i="18"/>
  <c r="K24" i="18" s="1"/>
  <c r="K20" i="18"/>
  <c r="K18" i="18"/>
  <c r="K16" i="18"/>
  <c r="M16" i="18" s="1"/>
  <c r="O14" i="18"/>
  <c r="M14" i="18"/>
  <c r="K14" i="18"/>
  <c r="C106" i="20"/>
  <c r="C96" i="20"/>
  <c r="C101" i="20" s="1"/>
  <c r="E92" i="20"/>
  <c r="D92" i="20"/>
  <c r="C92" i="20"/>
  <c r="B92" i="20"/>
  <c r="C90" i="20"/>
  <c r="C94" i="20" s="1"/>
  <c r="C88" i="20"/>
  <c r="E87" i="20"/>
  <c r="D87" i="20"/>
  <c r="D88" i="20" s="1"/>
  <c r="C87" i="20"/>
  <c r="B87" i="20"/>
  <c r="D85" i="20"/>
  <c r="K77" i="20"/>
  <c r="E74" i="20"/>
  <c r="D74" i="20"/>
  <c r="C74" i="20"/>
  <c r="B74" i="20"/>
  <c r="C73" i="20"/>
  <c r="C79" i="20" s="1"/>
  <c r="C85" i="20" s="1"/>
  <c r="B73" i="20"/>
  <c r="K70" i="20"/>
  <c r="K68" i="20"/>
  <c r="K67" i="20"/>
  <c r="K64" i="20"/>
  <c r="K63" i="20"/>
  <c r="K62" i="20"/>
  <c r="K61" i="20"/>
  <c r="K58" i="20"/>
  <c r="K57" i="20"/>
  <c r="K54" i="20"/>
  <c r="K53" i="20"/>
  <c r="K52" i="20"/>
  <c r="K51" i="20"/>
  <c r="K47" i="20"/>
  <c r="K46" i="20"/>
  <c r="K45" i="20"/>
  <c r="K44" i="20"/>
  <c r="K43" i="20"/>
  <c r="K42" i="20"/>
  <c r="O38" i="20"/>
  <c r="M38" i="20"/>
  <c r="K38" i="20"/>
  <c r="K37" i="20"/>
  <c r="M37" i="20" s="1"/>
  <c r="K35" i="20"/>
  <c r="K34" i="20"/>
  <c r="K33" i="20"/>
  <c r="K32" i="20"/>
  <c r="K30" i="20"/>
  <c r="K29" i="20"/>
  <c r="K26" i="20"/>
  <c r="M26" i="20" s="1"/>
  <c r="E24" i="20"/>
  <c r="E73" i="20" s="1"/>
  <c r="E79" i="20" s="1"/>
  <c r="E85" i="20" s="1"/>
  <c r="D24" i="20"/>
  <c r="D73" i="20" s="1"/>
  <c r="D79" i="20" s="1"/>
  <c r="C24" i="20"/>
  <c r="B24" i="20"/>
  <c r="Q22" i="20"/>
  <c r="K22" i="20"/>
  <c r="K20" i="20"/>
  <c r="K18" i="20"/>
  <c r="K16" i="20"/>
  <c r="M16" i="20" s="1"/>
  <c r="O14" i="20"/>
  <c r="M14" i="20"/>
  <c r="K14" i="20"/>
  <c r="E94" i="17"/>
  <c r="E92" i="17"/>
  <c r="D92" i="17"/>
  <c r="C92" i="17"/>
  <c r="B92" i="17"/>
  <c r="E88" i="17"/>
  <c r="E87" i="17"/>
  <c r="E90" i="17" s="1"/>
  <c r="D87" i="17"/>
  <c r="C87" i="17"/>
  <c r="B87" i="17"/>
  <c r="E79" i="17"/>
  <c r="E85" i="17" s="1"/>
  <c r="K77" i="17"/>
  <c r="E74" i="17"/>
  <c r="D74" i="17"/>
  <c r="C74" i="17"/>
  <c r="B74" i="17"/>
  <c r="D73" i="17"/>
  <c r="D79" i="17" s="1"/>
  <c r="D85" i="17" s="1"/>
  <c r="C73" i="17"/>
  <c r="K70" i="17"/>
  <c r="K68" i="17"/>
  <c r="K67" i="17"/>
  <c r="K64" i="17"/>
  <c r="K63" i="17"/>
  <c r="K62" i="17"/>
  <c r="K61" i="17"/>
  <c r="K58" i="17"/>
  <c r="K57" i="17"/>
  <c r="K54" i="17"/>
  <c r="K53" i="17"/>
  <c r="K52" i="17"/>
  <c r="K51" i="17"/>
  <c r="K47" i="17"/>
  <c r="K46" i="17"/>
  <c r="K45" i="17"/>
  <c r="K44" i="17"/>
  <c r="K43" i="17"/>
  <c r="K42" i="17"/>
  <c r="K38" i="17"/>
  <c r="M38" i="17" s="1"/>
  <c r="M37" i="17"/>
  <c r="K37" i="17"/>
  <c r="K35" i="17"/>
  <c r="K34" i="17"/>
  <c r="K33" i="17"/>
  <c r="K32" i="17"/>
  <c r="K30" i="17"/>
  <c r="K29" i="17"/>
  <c r="M26" i="17"/>
  <c r="K26" i="17"/>
  <c r="E24" i="17"/>
  <c r="E73" i="17" s="1"/>
  <c r="D24" i="17"/>
  <c r="C24" i="17"/>
  <c r="B24" i="17"/>
  <c r="B73" i="17" s="1"/>
  <c r="Q22" i="17"/>
  <c r="K22" i="17"/>
  <c r="K20" i="17"/>
  <c r="K18" i="17"/>
  <c r="K16" i="17"/>
  <c r="M16" i="17" s="1"/>
  <c r="O14" i="17"/>
  <c r="K14" i="17"/>
  <c r="M14" i="17" s="1"/>
  <c r="B106" i="23"/>
  <c r="E92" i="23"/>
  <c r="D92" i="23"/>
  <c r="C92" i="23"/>
  <c r="B92" i="23"/>
  <c r="E87" i="23"/>
  <c r="E88" i="23" s="1"/>
  <c r="D87" i="23"/>
  <c r="C87" i="23"/>
  <c r="B87" i="23"/>
  <c r="B88" i="23" s="1"/>
  <c r="B90" i="23" s="1"/>
  <c r="B94" i="23" s="1"/>
  <c r="E85" i="23"/>
  <c r="B85" i="23"/>
  <c r="K77" i="23"/>
  <c r="E74" i="23"/>
  <c r="D74" i="23"/>
  <c r="C74" i="23"/>
  <c r="B74" i="23"/>
  <c r="E73" i="23"/>
  <c r="E79" i="23" s="1"/>
  <c r="D73" i="23"/>
  <c r="D79" i="23" s="1"/>
  <c r="D85" i="23" s="1"/>
  <c r="K70" i="23"/>
  <c r="K68" i="23"/>
  <c r="K67" i="23"/>
  <c r="K64" i="23"/>
  <c r="K63" i="23"/>
  <c r="K62" i="23"/>
  <c r="K61" i="23"/>
  <c r="K58" i="23"/>
  <c r="K57" i="23"/>
  <c r="K54" i="23"/>
  <c r="K53" i="23"/>
  <c r="K52" i="23"/>
  <c r="K51" i="23"/>
  <c r="K47" i="23"/>
  <c r="K46" i="23"/>
  <c r="K45" i="23"/>
  <c r="K44" i="23"/>
  <c r="K43" i="23"/>
  <c r="K42" i="23"/>
  <c r="K38" i="23"/>
  <c r="M38" i="23" s="1"/>
  <c r="M37" i="23"/>
  <c r="K37" i="23"/>
  <c r="K35" i="23"/>
  <c r="K34" i="23"/>
  <c r="K33" i="23"/>
  <c r="K32" i="23"/>
  <c r="K30" i="23"/>
  <c r="K29" i="23"/>
  <c r="K26" i="23"/>
  <c r="K24" i="23"/>
  <c r="E24" i="23"/>
  <c r="D24" i="23"/>
  <c r="C24" i="23"/>
  <c r="C73" i="23" s="1"/>
  <c r="C79" i="23" s="1"/>
  <c r="C85" i="23" s="1"/>
  <c r="B24" i="23"/>
  <c r="B73" i="23" s="1"/>
  <c r="B79" i="23" s="1"/>
  <c r="K22" i="23"/>
  <c r="K20" i="23"/>
  <c r="Q22" i="23" s="1"/>
  <c r="M18" i="23"/>
  <c r="M24" i="23" s="1"/>
  <c r="K18" i="23"/>
  <c r="M16" i="23"/>
  <c r="K16" i="23"/>
  <c r="O14" i="23"/>
  <c r="M14" i="23"/>
  <c r="K14" i="23"/>
  <c r="M26" i="23" s="1"/>
  <c r="U22" i="24"/>
  <c r="T22" i="24"/>
  <c r="P22" i="24"/>
  <c r="O22" i="24"/>
  <c r="U21" i="24"/>
  <c r="T21" i="24"/>
  <c r="P21" i="24"/>
  <c r="O21" i="24"/>
  <c r="U12" i="24"/>
  <c r="T12" i="24"/>
  <c r="P12" i="24"/>
  <c r="O12" i="24"/>
  <c r="U11" i="24"/>
  <c r="T11" i="24"/>
  <c r="S11" i="24"/>
  <c r="R11" i="24"/>
  <c r="P11" i="24"/>
  <c r="O11" i="24"/>
  <c r="E97" i="16"/>
  <c r="D97" i="16"/>
  <c r="C97" i="16"/>
  <c r="B97" i="16"/>
  <c r="E92" i="16"/>
  <c r="E93" i="16" s="1"/>
  <c r="D92" i="16"/>
  <c r="D93" i="16" s="1"/>
  <c r="C92" i="16"/>
  <c r="B92" i="16"/>
  <c r="E90" i="16"/>
  <c r="D90" i="16"/>
  <c r="E87" i="16"/>
  <c r="E74" i="16"/>
  <c r="D74" i="16"/>
  <c r="C74" i="16"/>
  <c r="B74" i="16"/>
  <c r="D73" i="16"/>
  <c r="D87" i="16" s="1"/>
  <c r="C73" i="16"/>
  <c r="M38" i="16"/>
  <c r="M37" i="16"/>
  <c r="O38" i="16" s="1"/>
  <c r="M26" i="16"/>
  <c r="K24" i="16"/>
  <c r="E24" i="16"/>
  <c r="E73" i="16" s="1"/>
  <c r="D24" i="16"/>
  <c r="C24" i="16"/>
  <c r="B24" i="16"/>
  <c r="B73" i="16" s="1"/>
  <c r="Q22" i="16"/>
  <c r="M16" i="16"/>
  <c r="O14" i="16"/>
  <c r="M14" i="16"/>
  <c r="E92" i="15"/>
  <c r="D92" i="15"/>
  <c r="C92" i="15"/>
  <c r="B92" i="15"/>
  <c r="C88" i="15"/>
  <c r="E87" i="15"/>
  <c r="D87" i="15"/>
  <c r="C87" i="15"/>
  <c r="B87" i="15"/>
  <c r="B88" i="15" s="1"/>
  <c r="B90" i="15" s="1"/>
  <c r="B94" i="15" s="1"/>
  <c r="B85" i="15"/>
  <c r="B79" i="15"/>
  <c r="E74" i="15"/>
  <c r="D74" i="15"/>
  <c r="C74" i="15"/>
  <c r="C79" i="15" s="1"/>
  <c r="C85" i="15" s="1"/>
  <c r="B74" i="15"/>
  <c r="E73" i="15"/>
  <c r="E79" i="15" s="1"/>
  <c r="E85" i="15" s="1"/>
  <c r="D73" i="15"/>
  <c r="D79" i="15" s="1"/>
  <c r="D85" i="15" s="1"/>
  <c r="M38" i="15"/>
  <c r="M37" i="15"/>
  <c r="O38" i="15" s="1"/>
  <c r="M26" i="15"/>
  <c r="K24" i="15"/>
  <c r="E24" i="15"/>
  <c r="D24" i="15"/>
  <c r="C24" i="15"/>
  <c r="C73" i="15" s="1"/>
  <c r="B24" i="15"/>
  <c r="B73" i="15" s="1"/>
  <c r="Q22" i="15"/>
  <c r="M18" i="15"/>
  <c r="M24" i="15" s="1"/>
  <c r="M16" i="15"/>
  <c r="O14" i="15"/>
  <c r="M14" i="15"/>
  <c r="U11" i="15"/>
  <c r="E94" i="14"/>
  <c r="D94" i="14"/>
  <c r="C94" i="14"/>
  <c r="B94" i="14"/>
  <c r="E89" i="14"/>
  <c r="E90" i="14" s="1"/>
  <c r="E92" i="14" s="1"/>
  <c r="E96" i="14" s="1"/>
  <c r="D89" i="14"/>
  <c r="C89" i="14"/>
  <c r="C90" i="14" s="1"/>
  <c r="C92" i="14" s="1"/>
  <c r="C96" i="14" s="1"/>
  <c r="B89" i="14"/>
  <c r="E76" i="14"/>
  <c r="D76" i="14"/>
  <c r="C76" i="14"/>
  <c r="B76" i="14"/>
  <c r="M39" i="14"/>
  <c r="M38" i="14"/>
  <c r="O39" i="14" s="1"/>
  <c r="M27" i="14"/>
  <c r="K25" i="14"/>
  <c r="E25" i="14"/>
  <c r="E75" i="14" s="1"/>
  <c r="E81" i="14" s="1"/>
  <c r="E87" i="14" s="1"/>
  <c r="D25" i="14"/>
  <c r="D75" i="14" s="1"/>
  <c r="D81" i="14" s="1"/>
  <c r="D87" i="14" s="1"/>
  <c r="C25" i="14"/>
  <c r="C75" i="14" s="1"/>
  <c r="C81" i="14" s="1"/>
  <c r="C87" i="14" s="1"/>
  <c r="B25" i="14"/>
  <c r="B75" i="14" s="1"/>
  <c r="B81" i="14" s="1"/>
  <c r="B87" i="14" s="1"/>
  <c r="Q23" i="14"/>
  <c r="M17" i="14"/>
  <c r="O15" i="14"/>
  <c r="M15" i="14"/>
  <c r="M19" i="14" s="1"/>
  <c r="M25" i="14" s="1"/>
  <c r="U12" i="14"/>
  <c r="E101" i="13"/>
  <c r="D101" i="13"/>
  <c r="C101" i="13"/>
  <c r="B101" i="13"/>
  <c r="E76" i="13"/>
  <c r="D76" i="13"/>
  <c r="C76" i="13"/>
  <c r="B76" i="13"/>
  <c r="D75" i="13"/>
  <c r="D81" i="13" s="1"/>
  <c r="M39" i="13"/>
  <c r="M38" i="13"/>
  <c r="M27" i="13"/>
  <c r="M25" i="13"/>
  <c r="K25" i="13"/>
  <c r="E25" i="13"/>
  <c r="E75" i="13" s="1"/>
  <c r="E81" i="13" s="1"/>
  <c r="D25" i="13"/>
  <c r="C25" i="13"/>
  <c r="C75" i="13" s="1"/>
  <c r="C81" i="13" s="1"/>
  <c r="B25" i="13"/>
  <c r="B75" i="13" s="1"/>
  <c r="Q23" i="13"/>
  <c r="M19" i="13"/>
  <c r="M17" i="13"/>
  <c r="O15" i="13"/>
  <c r="M15" i="13"/>
  <c r="E93" i="9"/>
  <c r="D93" i="9"/>
  <c r="C93" i="9"/>
  <c r="B93" i="9"/>
  <c r="E76" i="9"/>
  <c r="D76" i="9"/>
  <c r="C76" i="9"/>
  <c r="B76" i="9"/>
  <c r="D75" i="9"/>
  <c r="D78" i="9" s="1"/>
  <c r="C75" i="9"/>
  <c r="C78" i="9" s="1"/>
  <c r="M39" i="9"/>
  <c r="M38" i="9"/>
  <c r="O39" i="9" s="1"/>
  <c r="M27" i="9"/>
  <c r="K25" i="9"/>
  <c r="E25" i="9"/>
  <c r="E75" i="9" s="1"/>
  <c r="E78" i="9" s="1"/>
  <c r="D25" i="9"/>
  <c r="C25" i="9"/>
  <c r="B25" i="9"/>
  <c r="B75" i="9" s="1"/>
  <c r="B78" i="9" s="1"/>
  <c r="Q23" i="9"/>
  <c r="M19" i="9"/>
  <c r="M25" i="9" s="1"/>
  <c r="M17" i="9"/>
  <c r="O15" i="9"/>
  <c r="M15" i="9"/>
  <c r="O19" i="9" s="1"/>
  <c r="E70" i="6"/>
  <c r="D70" i="6"/>
  <c r="C70" i="6"/>
  <c r="B70" i="6"/>
  <c r="E53" i="6"/>
  <c r="D53" i="6"/>
  <c r="C53" i="6"/>
  <c r="B53" i="6"/>
  <c r="B55" i="6" s="1"/>
  <c r="D52" i="6"/>
  <c r="E51" i="6"/>
  <c r="D51" i="6"/>
  <c r="D55" i="6" s="1"/>
  <c r="C51" i="6"/>
  <c r="B51" i="6"/>
  <c r="M36" i="6"/>
  <c r="M25" i="6"/>
  <c r="M23" i="6"/>
  <c r="M21" i="6"/>
  <c r="M19" i="6"/>
  <c r="K19" i="6"/>
  <c r="E19" i="6"/>
  <c r="E52" i="6" s="1"/>
  <c r="E55" i="6" s="1"/>
  <c r="D19" i="6"/>
  <c r="C19" i="6"/>
  <c r="C52" i="6" s="1"/>
  <c r="B19" i="6"/>
  <c r="B52" i="6" s="1"/>
  <c r="Q17" i="6"/>
  <c r="E70" i="4"/>
  <c r="D70" i="4"/>
  <c r="C70" i="4"/>
  <c r="B70" i="4"/>
  <c r="E53" i="4"/>
  <c r="D53" i="4"/>
  <c r="C53" i="4"/>
  <c r="B53" i="4"/>
  <c r="C52" i="4"/>
  <c r="B52" i="4"/>
  <c r="E51" i="4"/>
  <c r="D51" i="4"/>
  <c r="C51" i="4"/>
  <c r="C55" i="4" s="1"/>
  <c r="B51" i="4"/>
  <c r="B55" i="4" s="1"/>
  <c r="M36" i="4"/>
  <c r="M25" i="4"/>
  <c r="M23" i="4"/>
  <c r="O23" i="4" s="1"/>
  <c r="M21" i="4"/>
  <c r="K19" i="4"/>
  <c r="M19" i="4" s="1"/>
  <c r="E19" i="4"/>
  <c r="E52" i="4" s="1"/>
  <c r="E55" i="4" s="1"/>
  <c r="D19" i="4"/>
  <c r="D52" i="4" s="1"/>
  <c r="D55" i="4" s="1"/>
  <c r="C19" i="4"/>
  <c r="B19" i="4"/>
  <c r="Q17" i="4"/>
  <c r="E70" i="3"/>
  <c r="D70" i="3"/>
  <c r="C70" i="3"/>
  <c r="B70" i="3"/>
  <c r="E53" i="3"/>
  <c r="D53" i="3"/>
  <c r="C53" i="3"/>
  <c r="B53" i="3"/>
  <c r="B52" i="3"/>
  <c r="E51" i="3"/>
  <c r="D51" i="3"/>
  <c r="C51" i="3"/>
  <c r="B51" i="3"/>
  <c r="B55" i="3" s="1"/>
  <c r="M36" i="3"/>
  <c r="M25" i="3"/>
  <c r="M23" i="3"/>
  <c r="M21" i="3"/>
  <c r="M19" i="3"/>
  <c r="K19" i="3"/>
  <c r="E19" i="3"/>
  <c r="E52" i="3" s="1"/>
  <c r="D19" i="3"/>
  <c r="D52" i="3" s="1"/>
  <c r="D55" i="3" s="1"/>
  <c r="C19" i="3"/>
  <c r="C52" i="3" s="1"/>
  <c r="C55" i="3" s="1"/>
  <c r="B19" i="3"/>
  <c r="Q17" i="3"/>
  <c r="B83" i="9" l="1"/>
  <c r="B81" i="9"/>
  <c r="B79" i="9"/>
  <c r="B85" i="9" s="1"/>
  <c r="B82" i="9"/>
  <c r="C60" i="3"/>
  <c r="C58" i="3"/>
  <c r="C62" i="3" s="1"/>
  <c r="C59" i="3"/>
  <c r="C56" i="3"/>
  <c r="E109" i="14"/>
  <c r="E108" i="14"/>
  <c r="E98" i="14"/>
  <c r="E103" i="14" s="1"/>
  <c r="E106" i="14"/>
  <c r="E100" i="14"/>
  <c r="E105" i="14"/>
  <c r="E111" i="14" s="1"/>
  <c r="E113" i="14" s="1"/>
  <c r="E115" i="14" s="1"/>
  <c r="E119" i="14" s="1"/>
  <c r="E99" i="14"/>
  <c r="E101" i="14"/>
  <c r="E107" i="14"/>
  <c r="C91" i="13"/>
  <c r="C90" i="13"/>
  <c r="C89" i="13"/>
  <c r="C87" i="13"/>
  <c r="C93" i="13" s="1"/>
  <c r="D58" i="3"/>
  <c r="D62" i="3" s="1"/>
  <c r="D59" i="3"/>
  <c r="D56" i="3"/>
  <c r="D60" i="3"/>
  <c r="D58" i="4"/>
  <c r="D62" i="4"/>
  <c r="D59" i="4"/>
  <c r="D56" i="4"/>
  <c r="D60" i="4"/>
  <c r="M32" i="4"/>
  <c r="O34" i="4" s="1"/>
  <c r="Q36" i="4" s="1"/>
  <c r="M27" i="4"/>
  <c r="M31" i="4"/>
  <c r="M29" i="4"/>
  <c r="M33" i="4"/>
  <c r="M34" i="4"/>
  <c r="M30" i="4"/>
  <c r="E87" i="13"/>
  <c r="E90" i="13"/>
  <c r="E91" i="13"/>
  <c r="E89" i="13"/>
  <c r="E93" i="13" s="1"/>
  <c r="E59" i="4"/>
  <c r="E56" i="4"/>
  <c r="E58" i="4"/>
  <c r="E60" i="4"/>
  <c r="E62" i="4" s="1"/>
  <c r="E59" i="6"/>
  <c r="E56" i="6"/>
  <c r="E60" i="6"/>
  <c r="E58" i="6"/>
  <c r="E62" i="6" s="1"/>
  <c r="B59" i="6"/>
  <c r="B56" i="6"/>
  <c r="B58" i="6"/>
  <c r="B62" i="6" s="1"/>
  <c r="B60" i="6"/>
  <c r="E81" i="9"/>
  <c r="E85" i="9"/>
  <c r="E82" i="9"/>
  <c r="E79" i="9"/>
  <c r="E83" i="9"/>
  <c r="C107" i="14"/>
  <c r="C101" i="14"/>
  <c r="C99" i="14"/>
  <c r="C108" i="14"/>
  <c r="C98" i="14"/>
  <c r="C103" i="14" s="1"/>
  <c r="C105" i="14"/>
  <c r="C111" i="14" s="1"/>
  <c r="C106" i="14"/>
  <c r="C100" i="14"/>
  <c r="C109" i="14"/>
  <c r="B60" i="3"/>
  <c r="B59" i="3"/>
  <c r="B58" i="3"/>
  <c r="B62" i="3" s="1"/>
  <c r="B56" i="3"/>
  <c r="B60" i="4"/>
  <c r="B59" i="4"/>
  <c r="B58" i="4"/>
  <c r="B62" i="4" s="1"/>
  <c r="B56" i="4"/>
  <c r="D60" i="6"/>
  <c r="D62" i="6" s="1"/>
  <c r="D59" i="6"/>
  <c r="D58" i="6"/>
  <c r="D56" i="6"/>
  <c r="D91" i="13"/>
  <c r="D90" i="13"/>
  <c r="D89" i="13"/>
  <c r="D87" i="13"/>
  <c r="D93" i="13" s="1"/>
  <c r="B92" i="14"/>
  <c r="B96" i="14" s="1"/>
  <c r="B90" i="14"/>
  <c r="E107" i="18"/>
  <c r="E105" i="18"/>
  <c r="E96" i="18"/>
  <c r="E101" i="18" s="1"/>
  <c r="E103" i="18"/>
  <c r="E109" i="18" s="1"/>
  <c r="E111" i="18" s="1"/>
  <c r="E113" i="18" s="1"/>
  <c r="E117" i="18" s="1"/>
  <c r="E97" i="18"/>
  <c r="E99" i="18"/>
  <c r="E106" i="18"/>
  <c r="E98" i="18"/>
  <c r="C60" i="4"/>
  <c r="C59" i="4"/>
  <c r="C58" i="4"/>
  <c r="C62" i="4" s="1"/>
  <c r="C56" i="4"/>
  <c r="D83" i="9"/>
  <c r="D82" i="9"/>
  <c r="D81" i="9"/>
  <c r="D79" i="9"/>
  <c r="D85" i="9" s="1"/>
  <c r="B107" i="15"/>
  <c r="B105" i="15"/>
  <c r="B103" i="15"/>
  <c r="B109" i="15" s="1"/>
  <c r="B99" i="15"/>
  <c r="B97" i="15"/>
  <c r="B104" i="15"/>
  <c r="B98" i="15"/>
  <c r="B96" i="15"/>
  <c r="B101" i="15" s="1"/>
  <c r="B106" i="15"/>
  <c r="E106" i="17"/>
  <c r="E104" i="17"/>
  <c r="E98" i="17"/>
  <c r="E96" i="17"/>
  <c r="E101" i="17" s="1"/>
  <c r="E107" i="17"/>
  <c r="E103" i="17"/>
  <c r="E109" i="17" s="1"/>
  <c r="E111" i="17" s="1"/>
  <c r="E113" i="17" s="1"/>
  <c r="E117" i="17" s="1"/>
  <c r="E97" i="17"/>
  <c r="AD28" i="9"/>
  <c r="O19" i="13"/>
  <c r="O39" i="13"/>
  <c r="C90" i="15"/>
  <c r="C94" i="15" s="1"/>
  <c r="D88" i="17"/>
  <c r="D90" i="17"/>
  <c r="D94" i="17" s="1"/>
  <c r="E99" i="17"/>
  <c r="D99" i="18"/>
  <c r="D107" i="18"/>
  <c r="D105" i="18"/>
  <c r="D96" i="18"/>
  <c r="D101" i="18" s="1"/>
  <c r="D104" i="18"/>
  <c r="D103" i="18"/>
  <c r="D109" i="18" s="1"/>
  <c r="D106" i="18"/>
  <c r="D98" i="18"/>
  <c r="E104" i="18"/>
  <c r="C85" i="9"/>
  <c r="C83" i="9"/>
  <c r="C82" i="9"/>
  <c r="C81" i="9"/>
  <c r="C79" i="9"/>
  <c r="AD28" i="13"/>
  <c r="B107" i="22"/>
  <c r="B106" i="22"/>
  <c r="B105" i="22"/>
  <c r="B104" i="22"/>
  <c r="B103" i="22"/>
  <c r="B109" i="22" s="1"/>
  <c r="B99" i="22"/>
  <c r="B98" i="22"/>
  <c r="B97" i="22"/>
  <c r="B96" i="22"/>
  <c r="B101" i="22" s="1"/>
  <c r="O23" i="3"/>
  <c r="E55" i="3"/>
  <c r="O23" i="6"/>
  <c r="C55" i="6"/>
  <c r="B81" i="13"/>
  <c r="AE28" i="14"/>
  <c r="D95" i="16"/>
  <c r="D99" i="16" s="1"/>
  <c r="B107" i="23"/>
  <c r="B105" i="23"/>
  <c r="B103" i="23"/>
  <c r="B109" i="23" s="1"/>
  <c r="B99" i="23"/>
  <c r="B97" i="23"/>
  <c r="B104" i="23"/>
  <c r="B98" i="23"/>
  <c r="B96" i="23"/>
  <c r="B101" i="23" s="1"/>
  <c r="E105" i="17"/>
  <c r="D106" i="19"/>
  <c r="D96" i="19"/>
  <c r="D101" i="19" s="1"/>
  <c r="D107" i="19"/>
  <c r="D103" i="19"/>
  <c r="D109" i="19" s="1"/>
  <c r="D97" i="19"/>
  <c r="D104" i="19"/>
  <c r="D99" i="19"/>
  <c r="D105" i="19"/>
  <c r="D98" i="19"/>
  <c r="E95" i="16"/>
  <c r="E99" i="16" s="1"/>
  <c r="C87" i="16"/>
  <c r="C90" i="16" s="1"/>
  <c r="C107" i="20"/>
  <c r="C105" i="20"/>
  <c r="C103" i="20"/>
  <c r="C109" i="20" s="1"/>
  <c r="C111" i="20" s="1"/>
  <c r="C113" i="20" s="1"/>
  <c r="C117" i="20" s="1"/>
  <c r="C99" i="20"/>
  <c r="C97" i="20"/>
  <c r="C98" i="20"/>
  <c r="C104" i="20"/>
  <c r="B88" i="19"/>
  <c r="B90" i="19" s="1"/>
  <c r="B94" i="19" s="1"/>
  <c r="O19" i="14"/>
  <c r="AE27" i="15"/>
  <c r="B87" i="16"/>
  <c r="B90" i="16" s="1"/>
  <c r="K24" i="20"/>
  <c r="K24" i="17"/>
  <c r="M73" i="23"/>
  <c r="O18" i="23"/>
  <c r="AF27" i="23"/>
  <c r="E90" i="23"/>
  <c r="E94" i="23" s="1"/>
  <c r="M73" i="17"/>
  <c r="M18" i="17"/>
  <c r="O38" i="17"/>
  <c r="C90" i="17"/>
  <c r="C94" i="17" s="1"/>
  <c r="B79" i="20"/>
  <c r="B85" i="20" s="1"/>
  <c r="D90" i="20"/>
  <c r="D94" i="20" s="1"/>
  <c r="B90" i="18"/>
  <c r="B94" i="18" s="1"/>
  <c r="B88" i="18"/>
  <c r="B106" i="21"/>
  <c r="B96" i="21"/>
  <c r="B101" i="21" s="1"/>
  <c r="B107" i="21"/>
  <c r="B103" i="21"/>
  <c r="B109" i="21" s="1"/>
  <c r="B97" i="21"/>
  <c r="B98" i="21"/>
  <c r="B105" i="21"/>
  <c r="B99" i="21"/>
  <c r="B104" i="21"/>
  <c r="C88" i="19"/>
  <c r="C90" i="19" s="1"/>
  <c r="C94" i="19" s="1"/>
  <c r="D90" i="14"/>
  <c r="D92" i="14" s="1"/>
  <c r="D96" i="14" s="1"/>
  <c r="O18" i="15"/>
  <c r="D88" i="15"/>
  <c r="D90" i="15" s="1"/>
  <c r="D94" i="15" s="1"/>
  <c r="M18" i="16"/>
  <c r="M24" i="16" s="1"/>
  <c r="B93" i="16"/>
  <c r="B95" i="16" s="1"/>
  <c r="B99" i="16" s="1"/>
  <c r="B79" i="17"/>
  <c r="B85" i="17" s="1"/>
  <c r="O18" i="20"/>
  <c r="M18" i="20"/>
  <c r="M24" i="20" s="1"/>
  <c r="B79" i="18"/>
  <c r="B85" i="18" s="1"/>
  <c r="D88" i="22"/>
  <c r="D90" i="22" s="1"/>
  <c r="D94" i="22" s="1"/>
  <c r="E88" i="15"/>
  <c r="E90" i="15" s="1"/>
  <c r="E94" i="15" s="1"/>
  <c r="C93" i="16"/>
  <c r="C95" i="16" s="1"/>
  <c r="C99" i="16" s="1"/>
  <c r="O38" i="23"/>
  <c r="C79" i="17"/>
  <c r="C85" i="17" s="1"/>
  <c r="B90" i="17"/>
  <c r="B94" i="17" s="1"/>
  <c r="M18" i="18"/>
  <c r="C79" i="18"/>
  <c r="C85" i="18" s="1"/>
  <c r="C107" i="21"/>
  <c r="C103" i="21"/>
  <c r="C109" i="21" s="1"/>
  <c r="C111" i="21" s="1"/>
  <c r="C113" i="21" s="1"/>
  <c r="C117" i="21" s="1"/>
  <c r="C97" i="21"/>
  <c r="C104" i="21"/>
  <c r="C98" i="21"/>
  <c r="C105" i="21"/>
  <c r="C99" i="21"/>
  <c r="M18" i="22"/>
  <c r="O18" i="22" s="1"/>
  <c r="C88" i="23"/>
  <c r="C90" i="23" s="1"/>
  <c r="C94" i="23" s="1"/>
  <c r="M24" i="17"/>
  <c r="B88" i="17"/>
  <c r="E88" i="20"/>
  <c r="E90" i="20" s="1"/>
  <c r="E94" i="20" s="1"/>
  <c r="M73" i="21"/>
  <c r="M18" i="21"/>
  <c r="AE27" i="21" s="1"/>
  <c r="D90" i="21"/>
  <c r="D94" i="21" s="1"/>
  <c r="O14" i="19"/>
  <c r="B79" i="19"/>
  <c r="B85" i="19" s="1"/>
  <c r="M37" i="22"/>
  <c r="O38" i="22" s="1"/>
  <c r="K24" i="22"/>
  <c r="Q22" i="22"/>
  <c r="D88" i="23"/>
  <c r="D90" i="23" s="1"/>
  <c r="D94" i="23" s="1"/>
  <c r="C88" i="17"/>
  <c r="B88" i="20"/>
  <c r="B90" i="20" s="1"/>
  <c r="B94" i="20" s="1"/>
  <c r="O18" i="21"/>
  <c r="E88" i="21"/>
  <c r="E90" i="21" s="1"/>
  <c r="E94" i="21" s="1"/>
  <c r="M14" i="19"/>
  <c r="M26" i="19"/>
  <c r="E79" i="22"/>
  <c r="E85" i="22" s="1"/>
  <c r="M24" i="21"/>
  <c r="M26" i="22"/>
  <c r="C90" i="22"/>
  <c r="C94" i="22" s="1"/>
  <c r="C88" i="18"/>
  <c r="C90" i="18" s="1"/>
  <c r="C94" i="18" s="1"/>
  <c r="M37" i="19"/>
  <c r="O38" i="19" s="1"/>
  <c r="K24" i="19"/>
  <c r="E90" i="19"/>
  <c r="E94" i="19" s="1"/>
  <c r="E88" i="19"/>
  <c r="E88" i="22"/>
  <c r="E90" i="22" s="1"/>
  <c r="E94" i="22" s="1"/>
  <c r="E107" i="22" l="1"/>
  <c r="E106" i="22"/>
  <c r="E105" i="22"/>
  <c r="E104" i="22"/>
  <c r="E103" i="22"/>
  <c r="E109" i="22" s="1"/>
  <c r="E99" i="22"/>
  <c r="E98" i="22"/>
  <c r="E97" i="22"/>
  <c r="E96" i="22"/>
  <c r="E101" i="22" s="1"/>
  <c r="D107" i="23"/>
  <c r="D106" i="23"/>
  <c r="D105" i="23"/>
  <c r="D104" i="23"/>
  <c r="D103" i="23"/>
  <c r="D109" i="23" s="1"/>
  <c r="D99" i="23"/>
  <c r="D98" i="23"/>
  <c r="D97" i="23"/>
  <c r="D96" i="23"/>
  <c r="D101" i="23" s="1"/>
  <c r="C63" i="4"/>
  <c r="C65" i="4" s="1"/>
  <c r="E107" i="20"/>
  <c r="E106" i="20"/>
  <c r="E105" i="20"/>
  <c r="E104" i="20"/>
  <c r="E103" i="20"/>
  <c r="E109" i="20" s="1"/>
  <c r="E99" i="20"/>
  <c r="E98" i="20"/>
  <c r="E97" i="20"/>
  <c r="E96" i="20"/>
  <c r="E101" i="20" s="1"/>
  <c r="B109" i="16"/>
  <c r="B110" i="16"/>
  <c r="B104" i="16"/>
  <c r="B103" i="16"/>
  <c r="B102" i="16"/>
  <c r="B101" i="16"/>
  <c r="B106" i="16" s="1"/>
  <c r="B111" i="16"/>
  <c r="B112" i="16"/>
  <c r="B108" i="16"/>
  <c r="B114" i="16" s="1"/>
  <c r="B116" i="16" s="1"/>
  <c r="B118" i="16" s="1"/>
  <c r="B122" i="16" s="1"/>
  <c r="D109" i="14"/>
  <c r="D108" i="14"/>
  <c r="D107" i="14"/>
  <c r="D106" i="14"/>
  <c r="D105" i="14"/>
  <c r="D111" i="14" s="1"/>
  <c r="D101" i="14"/>
  <c r="D100" i="14"/>
  <c r="D99" i="14"/>
  <c r="D98" i="14"/>
  <c r="D103" i="14" s="1"/>
  <c r="B104" i="19"/>
  <c r="B98" i="19"/>
  <c r="B105" i="19"/>
  <c r="B99" i="19"/>
  <c r="B107" i="19"/>
  <c r="B97" i="19"/>
  <c r="B96" i="19"/>
  <c r="B101" i="19" s="1"/>
  <c r="B103" i="19"/>
  <c r="B109" i="19" s="1"/>
  <c r="B106" i="19"/>
  <c r="D94" i="13"/>
  <c r="D96" i="13" s="1"/>
  <c r="M48" i="4"/>
  <c r="M44" i="4"/>
  <c r="M40" i="4"/>
  <c r="M47" i="4"/>
  <c r="M43" i="4"/>
  <c r="M39" i="4"/>
  <c r="M46" i="4"/>
  <c r="M38" i="4"/>
  <c r="O41" i="4" s="1"/>
  <c r="O48" i="4" s="1"/>
  <c r="M45" i="4"/>
  <c r="M41" i="4"/>
  <c r="B86" i="9"/>
  <c r="B88" i="9"/>
  <c r="E107" i="21"/>
  <c r="E106" i="21"/>
  <c r="E105" i="21"/>
  <c r="E104" i="21"/>
  <c r="E103" i="21"/>
  <c r="E109" i="21" s="1"/>
  <c r="E99" i="21"/>
  <c r="E98" i="21"/>
  <c r="E97" i="21"/>
  <c r="E96" i="21"/>
  <c r="E101" i="21" s="1"/>
  <c r="D107" i="22"/>
  <c r="D106" i="22"/>
  <c r="D105" i="22"/>
  <c r="D104" i="22"/>
  <c r="D103" i="22"/>
  <c r="D109" i="22" s="1"/>
  <c r="D99" i="22"/>
  <c r="D98" i="22"/>
  <c r="D97" i="22"/>
  <c r="D96" i="22"/>
  <c r="D101" i="22" s="1"/>
  <c r="B63" i="6"/>
  <c r="B65" i="6" s="1"/>
  <c r="C107" i="18"/>
  <c r="C106" i="18"/>
  <c r="C105" i="18"/>
  <c r="C104" i="18"/>
  <c r="C103" i="18"/>
  <c r="C109" i="18" s="1"/>
  <c r="C99" i="18"/>
  <c r="C98" i="18"/>
  <c r="C97" i="18"/>
  <c r="C96" i="18"/>
  <c r="C101" i="18" s="1"/>
  <c r="B107" i="20"/>
  <c r="B106" i="20"/>
  <c r="B105" i="20"/>
  <c r="B104" i="20"/>
  <c r="B103" i="20"/>
  <c r="B109" i="20" s="1"/>
  <c r="B99" i="20"/>
  <c r="B98" i="20"/>
  <c r="B97" i="20"/>
  <c r="B96" i="20"/>
  <c r="B101" i="20" s="1"/>
  <c r="C112" i="16"/>
  <c r="C111" i="16"/>
  <c r="C110" i="16"/>
  <c r="C109" i="16"/>
  <c r="C108" i="16"/>
  <c r="C114" i="16" s="1"/>
  <c r="C116" i="16" s="1"/>
  <c r="C118" i="16" s="1"/>
  <c r="C122" i="16" s="1"/>
  <c r="C104" i="16"/>
  <c r="C103" i="16"/>
  <c r="C102" i="16"/>
  <c r="C101" i="16"/>
  <c r="C106" i="16" s="1"/>
  <c r="M73" i="20"/>
  <c r="AE27" i="20"/>
  <c r="C105" i="19"/>
  <c r="C99" i="19"/>
  <c r="C106" i="19"/>
  <c r="C96" i="19"/>
  <c r="C101" i="19" s="1"/>
  <c r="C107" i="19"/>
  <c r="C97" i="19"/>
  <c r="C104" i="19"/>
  <c r="C103" i="19"/>
  <c r="C109" i="19" s="1"/>
  <c r="C111" i="19" s="1"/>
  <c r="C113" i="19" s="1"/>
  <c r="C117" i="19" s="1"/>
  <c r="C98" i="19"/>
  <c r="B65" i="4"/>
  <c r="B63" i="4"/>
  <c r="B65" i="3"/>
  <c r="B63" i="3"/>
  <c r="D63" i="3"/>
  <c r="D65" i="3" s="1"/>
  <c r="C63" i="3"/>
  <c r="C65" i="3" s="1"/>
  <c r="C107" i="23"/>
  <c r="C106" i="23"/>
  <c r="C105" i="23"/>
  <c r="C104" i="23"/>
  <c r="C103" i="23"/>
  <c r="C109" i="23" s="1"/>
  <c r="C111" i="23" s="1"/>
  <c r="C113" i="23" s="1"/>
  <c r="C117" i="23" s="1"/>
  <c r="C99" i="23"/>
  <c r="C98" i="23"/>
  <c r="C97" i="23"/>
  <c r="C96" i="23"/>
  <c r="C101" i="23" s="1"/>
  <c r="D63" i="6"/>
  <c r="D65" i="6" s="1"/>
  <c r="M29" i="21"/>
  <c r="M30" i="21"/>
  <c r="E107" i="15"/>
  <c r="E106" i="15"/>
  <c r="E105" i="15"/>
  <c r="E104" i="15"/>
  <c r="E103" i="15"/>
  <c r="E109" i="15" s="1"/>
  <c r="E99" i="15"/>
  <c r="E98" i="15"/>
  <c r="E97" i="15"/>
  <c r="E96" i="15"/>
  <c r="E101" i="15" s="1"/>
  <c r="D107" i="15"/>
  <c r="D106" i="15"/>
  <c r="D105" i="15"/>
  <c r="D104" i="15"/>
  <c r="D103" i="15"/>
  <c r="D109" i="15" s="1"/>
  <c r="D99" i="15"/>
  <c r="D98" i="15"/>
  <c r="D97" i="15"/>
  <c r="D96" i="15"/>
  <c r="D101" i="15" s="1"/>
  <c r="D88" i="9"/>
  <c r="D86" i="9"/>
  <c r="E65" i="6"/>
  <c r="E63" i="6"/>
  <c r="E65" i="4"/>
  <c r="E63" i="4"/>
  <c r="E96" i="13"/>
  <c r="E94" i="13"/>
  <c r="C96" i="13"/>
  <c r="C94" i="13"/>
  <c r="T12" i="21"/>
  <c r="M75" i="21"/>
  <c r="W12" i="21"/>
  <c r="Z22" i="16"/>
  <c r="Z19" i="23"/>
  <c r="X12" i="21"/>
  <c r="B107" i="18"/>
  <c r="B106" i="18"/>
  <c r="B105" i="18"/>
  <c r="B104" i="18"/>
  <c r="B98" i="18"/>
  <c r="B99" i="18"/>
  <c r="B97" i="18"/>
  <c r="B96" i="18"/>
  <c r="B101" i="18" s="1"/>
  <c r="B103" i="18"/>
  <c r="B109" i="18" s="1"/>
  <c r="B111" i="18" s="1"/>
  <c r="B113" i="18" s="1"/>
  <c r="B117" i="18" s="1"/>
  <c r="V12" i="23"/>
  <c r="V12" i="16"/>
  <c r="M75" i="17"/>
  <c r="M31" i="3"/>
  <c r="M34" i="3"/>
  <c r="M30" i="3"/>
  <c r="M27" i="3"/>
  <c r="M29" i="3"/>
  <c r="M33" i="3"/>
  <c r="M32" i="3"/>
  <c r="E86" i="9"/>
  <c r="E88" i="9"/>
  <c r="D63" i="4"/>
  <c r="D65" i="4" s="1"/>
  <c r="O18" i="18"/>
  <c r="B107" i="17"/>
  <c r="B106" i="17"/>
  <c r="B105" i="17"/>
  <c r="B104" i="17"/>
  <c r="B103" i="17"/>
  <c r="B109" i="17" s="1"/>
  <c r="B111" i="17" s="1"/>
  <c r="B113" i="17" s="1"/>
  <c r="B117" i="17" s="1"/>
  <c r="B99" i="17"/>
  <c r="B98" i="17"/>
  <c r="B97" i="17"/>
  <c r="B96" i="17"/>
  <c r="B101" i="17" s="1"/>
  <c r="M24" i="18"/>
  <c r="M73" i="18" s="1"/>
  <c r="D107" i="20"/>
  <c r="D105" i="20"/>
  <c r="D103" i="20"/>
  <c r="D109" i="20" s="1"/>
  <c r="D111" i="20" s="1"/>
  <c r="D113" i="20" s="1"/>
  <c r="D117" i="20" s="1"/>
  <c r="D99" i="20"/>
  <c r="D97" i="20"/>
  <c r="D104" i="20"/>
  <c r="D98" i="20"/>
  <c r="D96" i="20"/>
  <c r="D101" i="20" s="1"/>
  <c r="D106" i="20"/>
  <c r="E107" i="23"/>
  <c r="E105" i="23"/>
  <c r="E103" i="23"/>
  <c r="E109" i="23" s="1"/>
  <c r="E111" i="23" s="1"/>
  <c r="E113" i="23" s="1"/>
  <c r="E117" i="23" s="1"/>
  <c r="E99" i="23"/>
  <c r="E97" i="23"/>
  <c r="E104" i="23"/>
  <c r="E98" i="23"/>
  <c r="E106" i="23"/>
  <c r="E96" i="23"/>
  <c r="E101" i="23" s="1"/>
  <c r="M73" i="16"/>
  <c r="D110" i="16"/>
  <c r="D104" i="16"/>
  <c r="D111" i="16"/>
  <c r="D112" i="16"/>
  <c r="D109" i="16"/>
  <c r="D102" i="16"/>
  <c r="D108" i="16"/>
  <c r="D114" i="16" s="1"/>
  <c r="D103" i="16"/>
  <c r="D101" i="16"/>
  <c r="D106" i="16" s="1"/>
  <c r="M33" i="6"/>
  <c r="M29" i="6"/>
  <c r="M32" i="6"/>
  <c r="M27" i="6"/>
  <c r="M34" i="6"/>
  <c r="M31" i="6"/>
  <c r="M30" i="6"/>
  <c r="B111" i="22"/>
  <c r="B113" i="22" s="1"/>
  <c r="B117" i="22" s="1"/>
  <c r="B111" i="15"/>
  <c r="B113" i="15" s="1"/>
  <c r="B117" i="15" s="1"/>
  <c r="D104" i="21"/>
  <c r="D98" i="21"/>
  <c r="D105" i="21"/>
  <c r="D99" i="21"/>
  <c r="D107" i="21"/>
  <c r="D97" i="21"/>
  <c r="D106" i="21"/>
  <c r="D103" i="21"/>
  <c r="D109" i="21" s="1"/>
  <c r="D111" i="21" s="1"/>
  <c r="D113" i="21" s="1"/>
  <c r="D117" i="21" s="1"/>
  <c r="D96" i="21"/>
  <c r="D101" i="21" s="1"/>
  <c r="AE27" i="18"/>
  <c r="O18" i="16"/>
  <c r="AE27" i="17"/>
  <c r="M29" i="23"/>
  <c r="M30" i="23"/>
  <c r="O30" i="23" s="1"/>
  <c r="M30" i="15"/>
  <c r="O30" i="15" s="1"/>
  <c r="M29" i="15"/>
  <c r="D111" i="19"/>
  <c r="D113" i="19" s="1"/>
  <c r="D117" i="19" s="1"/>
  <c r="B111" i="23"/>
  <c r="B113" i="23" s="1"/>
  <c r="B117" i="23" s="1"/>
  <c r="M31" i="14"/>
  <c r="M30" i="14"/>
  <c r="E60" i="3"/>
  <c r="E59" i="3"/>
  <c r="E58" i="3"/>
  <c r="E62" i="3" s="1"/>
  <c r="E56" i="3"/>
  <c r="M31" i="13"/>
  <c r="O31" i="13" s="1"/>
  <c r="M30" i="13"/>
  <c r="D107" i="17"/>
  <c r="D105" i="17"/>
  <c r="D103" i="17"/>
  <c r="D109" i="17" s="1"/>
  <c r="D111" i="17" s="1"/>
  <c r="D113" i="17" s="1"/>
  <c r="D117" i="17" s="1"/>
  <c r="D99" i="17"/>
  <c r="D97" i="17"/>
  <c r="D104" i="17"/>
  <c r="D98" i="17"/>
  <c r="D106" i="17"/>
  <c r="D96" i="17"/>
  <c r="D101" i="17" s="1"/>
  <c r="AE27" i="19"/>
  <c r="O18" i="19"/>
  <c r="M18" i="19"/>
  <c r="M24" i="19" s="1"/>
  <c r="M73" i="19" s="1"/>
  <c r="C107" i="17"/>
  <c r="C106" i="17"/>
  <c r="C105" i="17"/>
  <c r="C104" i="17"/>
  <c r="C103" i="17"/>
  <c r="C109" i="17" s="1"/>
  <c r="C99" i="17"/>
  <c r="C98" i="17"/>
  <c r="C97" i="17"/>
  <c r="C96" i="17"/>
  <c r="C101" i="17" s="1"/>
  <c r="M75" i="23"/>
  <c r="U23" i="16" s="1"/>
  <c r="X12" i="23"/>
  <c r="Y12" i="23"/>
  <c r="U12" i="23"/>
  <c r="U13" i="23" s="1"/>
  <c r="U22" i="16"/>
  <c r="C60" i="6"/>
  <c r="C59" i="6"/>
  <c r="C58" i="6"/>
  <c r="C62" i="6" s="1"/>
  <c r="C56" i="6"/>
  <c r="C86" i="9"/>
  <c r="C88" i="9" s="1"/>
  <c r="C106" i="15"/>
  <c r="C104" i="15"/>
  <c r="C98" i="15"/>
  <c r="C96" i="15"/>
  <c r="C101" i="15" s="1"/>
  <c r="C107" i="15"/>
  <c r="C97" i="15"/>
  <c r="C105" i="15"/>
  <c r="C103" i="15"/>
  <c r="C109" i="15" s="1"/>
  <c r="C111" i="15" s="1"/>
  <c r="C113" i="15" s="1"/>
  <c r="C117" i="15" s="1"/>
  <c r="C99" i="15"/>
  <c r="E107" i="19"/>
  <c r="E106" i="19"/>
  <c r="E105" i="19"/>
  <c r="E104" i="19"/>
  <c r="E103" i="19"/>
  <c r="E109" i="19" s="1"/>
  <c r="E99" i="19"/>
  <c r="E98" i="19"/>
  <c r="E97" i="19"/>
  <c r="E96" i="19"/>
  <c r="E101" i="19" s="1"/>
  <c r="C107" i="22"/>
  <c r="C106" i="22"/>
  <c r="C105" i="22"/>
  <c r="C104" i="22"/>
  <c r="C103" i="22"/>
  <c r="C109" i="22" s="1"/>
  <c r="C99" i="22"/>
  <c r="C98" i="22"/>
  <c r="C97" i="22"/>
  <c r="C96" i="22"/>
  <c r="C101" i="22" s="1"/>
  <c r="O30" i="21"/>
  <c r="M24" i="22"/>
  <c r="M73" i="22" s="1"/>
  <c r="B111" i="21"/>
  <c r="B113" i="21" s="1"/>
  <c r="B117" i="21" s="1"/>
  <c r="O18" i="17"/>
  <c r="O31" i="14"/>
  <c r="E111" i="16"/>
  <c r="E112" i="16"/>
  <c r="E108" i="16"/>
  <c r="E114" i="16" s="1"/>
  <c r="E116" i="16" s="1"/>
  <c r="E118" i="16" s="1"/>
  <c r="E122" i="16" s="1"/>
  <c r="E109" i="16"/>
  <c r="E102" i="16"/>
  <c r="E103" i="16"/>
  <c r="E104" i="16"/>
  <c r="E101" i="16"/>
  <c r="E106" i="16" s="1"/>
  <c r="E110" i="16"/>
  <c r="B91" i="13"/>
  <c r="B89" i="13"/>
  <c r="B93" i="13" s="1"/>
  <c r="B90" i="13"/>
  <c r="B87" i="13"/>
  <c r="D111" i="18"/>
  <c r="D113" i="18" s="1"/>
  <c r="D117" i="18" s="1"/>
  <c r="M30" i="9"/>
  <c r="M31" i="9"/>
  <c r="B109" i="14"/>
  <c r="B106" i="14"/>
  <c r="B100" i="14"/>
  <c r="B107" i="14"/>
  <c r="B101" i="14"/>
  <c r="B108" i="14"/>
  <c r="B98" i="14"/>
  <c r="B103" i="14" s="1"/>
  <c r="B99" i="14"/>
  <c r="B105" i="14"/>
  <c r="B111" i="14" s="1"/>
  <c r="B113" i="14" s="1"/>
  <c r="B115" i="14" s="1"/>
  <c r="B119" i="14" s="1"/>
  <c r="C113" i="14"/>
  <c r="C115" i="14" s="1"/>
  <c r="C119" i="14" s="1"/>
  <c r="M33" i="13" l="1"/>
  <c r="M36" i="13"/>
  <c r="M35" i="13"/>
  <c r="M34" i="13"/>
  <c r="D97" i="13"/>
  <c r="D99" i="13" s="1"/>
  <c r="D103" i="13" s="1"/>
  <c r="B94" i="13"/>
  <c r="B96" i="13" s="1"/>
  <c r="D66" i="4"/>
  <c r="D68" i="4"/>
  <c r="D72" i="4" s="1"/>
  <c r="C66" i="3"/>
  <c r="C68" i="3" s="1"/>
  <c r="C72" i="3" s="1"/>
  <c r="B66" i="6"/>
  <c r="B68" i="6" s="1"/>
  <c r="B72" i="6" s="1"/>
  <c r="C68" i="4"/>
  <c r="C72" i="4" s="1"/>
  <c r="C66" i="4"/>
  <c r="C89" i="9"/>
  <c r="C91" i="9" s="1"/>
  <c r="C95" i="9" s="1"/>
  <c r="C65" i="6"/>
  <c r="C63" i="6"/>
  <c r="M32" i="15"/>
  <c r="M35" i="15"/>
  <c r="M33" i="15"/>
  <c r="M34" i="15"/>
  <c r="X12" i="18"/>
  <c r="W12" i="18"/>
  <c r="T12" i="18"/>
  <c r="M75" i="18"/>
  <c r="Z12" i="23"/>
  <c r="Z12" i="16"/>
  <c r="D66" i="3"/>
  <c r="D68" i="3" s="1"/>
  <c r="D72" i="3" s="1"/>
  <c r="M50" i="4"/>
  <c r="Q48" i="4"/>
  <c r="Q50" i="4" s="1"/>
  <c r="E65" i="3"/>
  <c r="E63" i="3"/>
  <c r="X12" i="22"/>
  <c r="M75" i="22"/>
  <c r="W12" i="22"/>
  <c r="T12" i="22"/>
  <c r="AA19" i="23"/>
  <c r="AA22" i="16"/>
  <c r="X12" i="19"/>
  <c r="W12" i="19"/>
  <c r="T12" i="19"/>
  <c r="AA12" i="23"/>
  <c r="M75" i="19"/>
  <c r="AA12" i="16"/>
  <c r="M34" i="23"/>
  <c r="M32" i="23"/>
  <c r="O35" i="23" s="1"/>
  <c r="Q40" i="23" s="1"/>
  <c r="M33" i="23"/>
  <c r="M35" i="23"/>
  <c r="D68" i="6"/>
  <c r="D72" i="6" s="1"/>
  <c r="D66" i="6"/>
  <c r="M35" i="21"/>
  <c r="M33" i="21"/>
  <c r="M32" i="21"/>
  <c r="O35" i="21" s="1"/>
  <c r="Q40" i="21" s="1"/>
  <c r="M34" i="21"/>
  <c r="B122" i="18"/>
  <c r="C99" i="13"/>
  <c r="C103" i="13" s="1"/>
  <c r="C97" i="13"/>
  <c r="B89" i="9"/>
  <c r="B91" i="9"/>
  <c r="B95" i="9" s="1"/>
  <c r="C111" i="22"/>
  <c r="C113" i="22" s="1"/>
  <c r="C117" i="22" s="1"/>
  <c r="M30" i="18"/>
  <c r="M29" i="18"/>
  <c r="O30" i="18" s="1"/>
  <c r="D116" i="16"/>
  <c r="D118" i="16" s="1"/>
  <c r="D122" i="16" s="1"/>
  <c r="O34" i="3"/>
  <c r="Q36" i="3" s="1"/>
  <c r="V13" i="23"/>
  <c r="V13" i="16"/>
  <c r="Z23" i="16"/>
  <c r="Z20" i="23"/>
  <c r="D111" i="15"/>
  <c r="D113" i="15" s="1"/>
  <c r="D117" i="15" s="1"/>
  <c r="B122" i="15" s="1"/>
  <c r="B111" i="19"/>
  <c r="B113" i="19" s="1"/>
  <c r="B117" i="19" s="1"/>
  <c r="D113" i="14"/>
  <c r="D115" i="14" s="1"/>
  <c r="D119" i="14" s="1"/>
  <c r="B124" i="14" s="1"/>
  <c r="E68" i="4"/>
  <c r="E72" i="4" s="1"/>
  <c r="E66" i="4"/>
  <c r="O31" i="9"/>
  <c r="M36" i="14"/>
  <c r="M35" i="14"/>
  <c r="M34" i="14"/>
  <c r="M33" i="14"/>
  <c r="AE27" i="22"/>
  <c r="E111" i="19"/>
  <c r="E113" i="19" s="1"/>
  <c r="E117" i="19" s="1"/>
  <c r="M29" i="17"/>
  <c r="M30" i="17"/>
  <c r="O30" i="17" s="1"/>
  <c r="M52" i="4"/>
  <c r="M54" i="4" s="1"/>
  <c r="E99" i="13"/>
  <c r="E103" i="13" s="1"/>
  <c r="E97" i="13"/>
  <c r="E68" i="6"/>
  <c r="E72" i="6" s="1"/>
  <c r="E66" i="6"/>
  <c r="E111" i="15"/>
  <c r="E113" i="15" s="1"/>
  <c r="E117" i="15" s="1"/>
  <c r="B66" i="3"/>
  <c r="B68" i="3" s="1"/>
  <c r="B72" i="3" s="1"/>
  <c r="M30" i="20"/>
  <c r="M29" i="20"/>
  <c r="B111" i="20"/>
  <c r="B113" i="20" s="1"/>
  <c r="B117" i="20" s="1"/>
  <c r="D111" i="22"/>
  <c r="D113" i="22" s="1"/>
  <c r="D117" i="22" s="1"/>
  <c r="B127" i="16"/>
  <c r="D111" i="23"/>
  <c r="D113" i="23" s="1"/>
  <c r="D117" i="23" s="1"/>
  <c r="B122" i="23" s="1"/>
  <c r="C111" i="17"/>
  <c r="C113" i="17" s="1"/>
  <c r="C117" i="17" s="1"/>
  <c r="B122" i="17" s="1"/>
  <c r="M30" i="19"/>
  <c r="O30" i="19" s="1"/>
  <c r="M29" i="19"/>
  <c r="O30" i="16"/>
  <c r="M29" i="16"/>
  <c r="AF27" i="16"/>
  <c r="M30" i="16" s="1"/>
  <c r="X12" i="16"/>
  <c r="Y12" i="16"/>
  <c r="U12" i="16"/>
  <c r="U13" i="16" s="1"/>
  <c r="M75" i="16"/>
  <c r="E91" i="9"/>
  <c r="E95" i="9" s="1"/>
  <c r="E89" i="9"/>
  <c r="D91" i="9"/>
  <c r="D95" i="9" s="1"/>
  <c r="D89" i="9"/>
  <c r="B68" i="4"/>
  <c r="B72" i="4" s="1"/>
  <c r="B66" i="4"/>
  <c r="B122" i="22"/>
  <c r="O34" i="6"/>
  <c r="Q36" i="6" s="1"/>
  <c r="V19" i="23"/>
  <c r="V22" i="16"/>
  <c r="M75" i="20"/>
  <c r="C111" i="18"/>
  <c r="C113" i="18" s="1"/>
  <c r="C117" i="18" s="1"/>
  <c r="E111" i="21"/>
  <c r="E113" i="21" s="1"/>
  <c r="E117" i="21" s="1"/>
  <c r="B122" i="21" s="1"/>
  <c r="E111" i="20"/>
  <c r="E113" i="20" s="1"/>
  <c r="E117" i="20" s="1"/>
  <c r="E111" i="22"/>
  <c r="E113" i="22" s="1"/>
  <c r="E117" i="22" s="1"/>
  <c r="M64" i="23" l="1"/>
  <c r="M62" i="23"/>
  <c r="M53" i="23"/>
  <c r="M51" i="23"/>
  <c r="O54" i="23" s="1"/>
  <c r="M67" i="23"/>
  <c r="O68" i="23" s="1"/>
  <c r="M58" i="23"/>
  <c r="M46" i="23"/>
  <c r="M44" i="23"/>
  <c r="M42" i="23"/>
  <c r="O47" i="23" s="1"/>
  <c r="M57" i="23"/>
  <c r="O58" i="23" s="1"/>
  <c r="M45" i="23"/>
  <c r="M68" i="23"/>
  <c r="M61" i="23"/>
  <c r="O64" i="23" s="1"/>
  <c r="M52" i="23"/>
  <c r="M47" i="23"/>
  <c r="M63" i="23"/>
  <c r="M54" i="23"/>
  <c r="M43" i="23"/>
  <c r="B85" i="3"/>
  <c r="B84" i="3"/>
  <c r="B83" i="3"/>
  <c r="B82" i="3"/>
  <c r="B81" i="3"/>
  <c r="B87" i="3" s="1"/>
  <c r="B77" i="3"/>
  <c r="B76" i="3"/>
  <c r="B75" i="3"/>
  <c r="B74" i="3"/>
  <c r="B79" i="3" s="1"/>
  <c r="M35" i="18"/>
  <c r="M33" i="18"/>
  <c r="M32" i="18"/>
  <c r="O35" i="18" s="1"/>
  <c r="Q40" i="18" s="1"/>
  <c r="M34" i="18"/>
  <c r="M34" i="19"/>
  <c r="M32" i="19"/>
  <c r="O35" i="19" s="1"/>
  <c r="Q40" i="19" s="1"/>
  <c r="M35" i="19"/>
  <c r="M33" i="19"/>
  <c r="M67" i="21"/>
  <c r="O68" i="21" s="1"/>
  <c r="M58" i="21"/>
  <c r="M46" i="21"/>
  <c r="M44" i="21"/>
  <c r="M42" i="21"/>
  <c r="O47" i="21" s="1"/>
  <c r="Q68" i="21" s="1"/>
  <c r="M63" i="21"/>
  <c r="M61" i="21"/>
  <c r="O64" i="21" s="1"/>
  <c r="M54" i="21"/>
  <c r="M52" i="21"/>
  <c r="M51" i="21"/>
  <c r="O54" i="21" s="1"/>
  <c r="M43" i="21"/>
  <c r="M62" i="21"/>
  <c r="M53" i="21"/>
  <c r="M45" i="21"/>
  <c r="M68" i="21"/>
  <c r="M57" i="21"/>
  <c r="O58" i="21" s="1"/>
  <c r="M47" i="21"/>
  <c r="M64" i="21"/>
  <c r="D85" i="3"/>
  <c r="D81" i="3"/>
  <c r="D87" i="3" s="1"/>
  <c r="D75" i="3"/>
  <c r="D84" i="3"/>
  <c r="D82" i="3"/>
  <c r="D76" i="3"/>
  <c r="D74" i="3"/>
  <c r="D79" i="3" s="1"/>
  <c r="D83" i="3"/>
  <c r="D77" i="3"/>
  <c r="B84" i="6"/>
  <c r="B82" i="6"/>
  <c r="B76" i="6"/>
  <c r="B74" i="6"/>
  <c r="B79" i="6" s="1"/>
  <c r="B83" i="6"/>
  <c r="B81" i="6"/>
  <c r="B87" i="6" s="1"/>
  <c r="B75" i="6"/>
  <c r="B85" i="6"/>
  <c r="B77" i="6"/>
  <c r="B97" i="13"/>
  <c r="B99" i="13" s="1"/>
  <c r="B103" i="13" s="1"/>
  <c r="M35" i="17"/>
  <c r="M33" i="17"/>
  <c r="M32" i="17"/>
  <c r="O35" i="17" s="1"/>
  <c r="Q40" i="17" s="1"/>
  <c r="M34" i="17"/>
  <c r="C108" i="9"/>
  <c r="C107" i="9"/>
  <c r="C106" i="9"/>
  <c r="C105" i="9"/>
  <c r="C104" i="9"/>
  <c r="C110" i="9" s="1"/>
  <c r="C100" i="9"/>
  <c r="C99" i="9"/>
  <c r="C98" i="9"/>
  <c r="C97" i="9"/>
  <c r="C102" i="9" s="1"/>
  <c r="C85" i="3"/>
  <c r="C83" i="3"/>
  <c r="C81" i="3"/>
  <c r="C87" i="3" s="1"/>
  <c r="C89" i="3" s="1"/>
  <c r="C91" i="3" s="1"/>
  <c r="C95" i="3" s="1"/>
  <c r="C77" i="3"/>
  <c r="C75" i="3"/>
  <c r="C82" i="3"/>
  <c r="C76" i="3"/>
  <c r="C74" i="3"/>
  <c r="C79" i="3" s="1"/>
  <c r="C84" i="3"/>
  <c r="D116" i="13"/>
  <c r="D115" i="13"/>
  <c r="D114" i="13"/>
  <c r="D113" i="13"/>
  <c r="D112" i="13"/>
  <c r="D118" i="13" s="1"/>
  <c r="D108" i="13"/>
  <c r="D107" i="13"/>
  <c r="D106" i="13"/>
  <c r="D105" i="13"/>
  <c r="D110" i="13" s="1"/>
  <c r="B85" i="4"/>
  <c r="B84" i="4"/>
  <c r="B83" i="4"/>
  <c r="B82" i="4"/>
  <c r="B81" i="4"/>
  <c r="B87" i="4" s="1"/>
  <c r="B77" i="4"/>
  <c r="B76" i="4"/>
  <c r="B75" i="4"/>
  <c r="B74" i="4"/>
  <c r="B79" i="4" s="1"/>
  <c r="B122" i="19"/>
  <c r="B108" i="9"/>
  <c r="B106" i="9"/>
  <c r="B104" i="9"/>
  <c r="B110" i="9" s="1"/>
  <c r="B112" i="9" s="1"/>
  <c r="B114" i="9" s="1"/>
  <c r="B118" i="9" s="1"/>
  <c r="B100" i="9"/>
  <c r="B98" i="9"/>
  <c r="B107" i="9"/>
  <c r="B105" i="9"/>
  <c r="B97" i="9"/>
  <c r="B102" i="9" s="1"/>
  <c r="B99" i="9"/>
  <c r="C66" i="6"/>
  <c r="C68" i="6" s="1"/>
  <c r="C72" i="6" s="1"/>
  <c r="C85" i="4"/>
  <c r="C84" i="4"/>
  <c r="C83" i="4"/>
  <c r="C82" i="4"/>
  <c r="C81" i="4"/>
  <c r="C87" i="4" s="1"/>
  <c r="C77" i="4"/>
  <c r="C76" i="4"/>
  <c r="C75" i="4"/>
  <c r="C74" i="4"/>
  <c r="C79" i="4" s="1"/>
  <c r="B122" i="20"/>
  <c r="M30" i="22"/>
  <c r="M29" i="22"/>
  <c r="O30" i="22" s="1"/>
  <c r="O35" i="15"/>
  <c r="Q40" i="15" s="1"/>
  <c r="D85" i="4"/>
  <c r="D81" i="4"/>
  <c r="D87" i="4" s="1"/>
  <c r="D75" i="4"/>
  <c r="D84" i="4"/>
  <c r="D82" i="4"/>
  <c r="D76" i="4"/>
  <c r="D74" i="4"/>
  <c r="D79" i="4" s="1"/>
  <c r="D83" i="4"/>
  <c r="D77" i="4"/>
  <c r="M33" i="9"/>
  <c r="M36" i="9"/>
  <c r="M35" i="9"/>
  <c r="M34" i="9"/>
  <c r="M47" i="3"/>
  <c r="M43" i="3"/>
  <c r="M39" i="3"/>
  <c r="M46" i="3"/>
  <c r="M38" i="3"/>
  <c r="M44" i="3"/>
  <c r="M40" i="3"/>
  <c r="O41" i="3" s="1"/>
  <c r="O48" i="3" s="1"/>
  <c r="M45" i="3"/>
  <c r="M41" i="3"/>
  <c r="M48" i="3"/>
  <c r="D85" i="6"/>
  <c r="D84" i="6"/>
  <c r="D83" i="6"/>
  <c r="D82" i="6"/>
  <c r="D81" i="6"/>
  <c r="D87" i="6" s="1"/>
  <c r="D77" i="6"/>
  <c r="D76" i="6"/>
  <c r="D75" i="6"/>
  <c r="D74" i="6"/>
  <c r="D79" i="6" s="1"/>
  <c r="AA20" i="23"/>
  <c r="AA23" i="16"/>
  <c r="M45" i="6"/>
  <c r="M41" i="6"/>
  <c r="M48" i="6"/>
  <c r="M44" i="6"/>
  <c r="M40" i="6"/>
  <c r="M47" i="6"/>
  <c r="M39" i="6"/>
  <c r="M43" i="6"/>
  <c r="O41" i="6"/>
  <c r="O48" i="6" s="1"/>
  <c r="M46" i="6"/>
  <c r="M38" i="6"/>
  <c r="D108" i="9"/>
  <c r="D107" i="9"/>
  <c r="D106" i="9"/>
  <c r="D105" i="9"/>
  <c r="D104" i="9"/>
  <c r="D110" i="9" s="1"/>
  <c r="D100" i="9"/>
  <c r="D99" i="9"/>
  <c r="D98" i="9"/>
  <c r="D97" i="9"/>
  <c r="D102" i="9" s="1"/>
  <c r="O30" i="20"/>
  <c r="E113" i="13"/>
  <c r="E107" i="13"/>
  <c r="E115" i="13"/>
  <c r="E105" i="13"/>
  <c r="E110" i="13" s="1"/>
  <c r="E108" i="13"/>
  <c r="E116" i="13"/>
  <c r="E112" i="13"/>
  <c r="E118" i="13" s="1"/>
  <c r="E106" i="13"/>
  <c r="E114" i="13"/>
  <c r="E84" i="4"/>
  <c r="E82" i="4"/>
  <c r="E76" i="4"/>
  <c r="E74" i="4"/>
  <c r="E79" i="4" s="1"/>
  <c r="E83" i="4"/>
  <c r="E77" i="4"/>
  <c r="E85" i="4"/>
  <c r="E81" i="4"/>
  <c r="E87" i="4" s="1"/>
  <c r="E89" i="4" s="1"/>
  <c r="E91" i="4" s="1"/>
  <c r="E95" i="4" s="1"/>
  <c r="E75" i="4"/>
  <c r="Z13" i="23"/>
  <c r="Z13" i="16"/>
  <c r="O36" i="13"/>
  <c r="Q41" i="13" s="1"/>
  <c r="E108" i="9"/>
  <c r="E104" i="9"/>
  <c r="E110" i="9" s="1"/>
  <c r="E98" i="9"/>
  <c r="E107" i="9"/>
  <c r="E105" i="9"/>
  <c r="E99" i="9"/>
  <c r="E97" i="9"/>
  <c r="E102" i="9" s="1"/>
  <c r="E106" i="9"/>
  <c r="E100" i="9"/>
  <c r="M35" i="16"/>
  <c r="M34" i="16"/>
  <c r="M32" i="16"/>
  <c r="O35" i="16" s="1"/>
  <c r="M33" i="16"/>
  <c r="Q40" i="16"/>
  <c r="E82" i="6"/>
  <c r="E74" i="6"/>
  <c r="E79" i="6" s="1"/>
  <c r="E85" i="6"/>
  <c r="E83" i="6"/>
  <c r="E81" i="6"/>
  <c r="E87" i="6" s="1"/>
  <c r="E89" i="6" s="1"/>
  <c r="E91" i="6" s="1"/>
  <c r="E95" i="6" s="1"/>
  <c r="E77" i="6"/>
  <c r="E75" i="6"/>
  <c r="E84" i="6"/>
  <c r="E76" i="6"/>
  <c r="V20" i="23"/>
  <c r="V23" i="16"/>
  <c r="O36" i="14"/>
  <c r="Q41" i="14" s="1"/>
  <c r="C116" i="13"/>
  <c r="C115" i="13"/>
  <c r="C114" i="13"/>
  <c r="C113" i="13"/>
  <c r="C112" i="13"/>
  <c r="C118" i="13" s="1"/>
  <c r="C108" i="13"/>
  <c r="C107" i="13"/>
  <c r="C106" i="13"/>
  <c r="C105" i="13"/>
  <c r="C110" i="13" s="1"/>
  <c r="AA13" i="23"/>
  <c r="AA13" i="16"/>
  <c r="E66" i="3"/>
  <c r="E68" i="3" s="1"/>
  <c r="E72" i="3" s="1"/>
  <c r="B116" i="13" l="1"/>
  <c r="B114" i="13"/>
  <c r="B112" i="13"/>
  <c r="B118" i="13" s="1"/>
  <c r="B120" i="13" s="1"/>
  <c r="B122" i="13" s="1"/>
  <c r="B126" i="13" s="1"/>
  <c r="B108" i="13"/>
  <c r="B106" i="13"/>
  <c r="B115" i="13"/>
  <c r="B113" i="13"/>
  <c r="B107" i="13"/>
  <c r="B105" i="13"/>
  <c r="B110" i="13" s="1"/>
  <c r="C85" i="6"/>
  <c r="C84" i="6"/>
  <c r="C83" i="6"/>
  <c r="C82" i="6"/>
  <c r="C81" i="6"/>
  <c r="C87" i="6" s="1"/>
  <c r="C77" i="6"/>
  <c r="C76" i="6"/>
  <c r="C75" i="6"/>
  <c r="C74" i="6"/>
  <c r="C79" i="6" s="1"/>
  <c r="M67" i="17"/>
  <c r="O68" i="17" s="1"/>
  <c r="M58" i="17"/>
  <c r="M46" i="17"/>
  <c r="M44" i="17"/>
  <c r="M42" i="17"/>
  <c r="O47" i="17" s="1"/>
  <c r="Q68" i="17" s="1"/>
  <c r="M70" i="17" s="1"/>
  <c r="Q71" i="17" s="1"/>
  <c r="M63" i="17"/>
  <c r="M61" i="17"/>
  <c r="O64" i="17" s="1"/>
  <c r="M54" i="17"/>
  <c r="M52" i="17"/>
  <c r="M51" i="17"/>
  <c r="O54" i="17" s="1"/>
  <c r="M43" i="17"/>
  <c r="M62" i="17"/>
  <c r="M57" i="17"/>
  <c r="O58" i="17" s="1"/>
  <c r="M68" i="17"/>
  <c r="M64" i="17"/>
  <c r="M45" i="17"/>
  <c r="M53" i="17"/>
  <c r="M47" i="17"/>
  <c r="E85" i="3"/>
  <c r="E84" i="3"/>
  <c r="E83" i="3"/>
  <c r="E82" i="3"/>
  <c r="E81" i="3"/>
  <c r="E87" i="3" s="1"/>
  <c r="E89" i="3" s="1"/>
  <c r="E91" i="3" s="1"/>
  <c r="E95" i="3" s="1"/>
  <c r="E77" i="3"/>
  <c r="E76" i="3"/>
  <c r="E75" i="3"/>
  <c r="E74" i="3"/>
  <c r="E79" i="3" s="1"/>
  <c r="M63" i="18"/>
  <c r="M61" i="18"/>
  <c r="O64" i="18" s="1"/>
  <c r="M54" i="18"/>
  <c r="M52" i="18"/>
  <c r="M68" i="18"/>
  <c r="M57" i="18"/>
  <c r="O58" i="18" s="1"/>
  <c r="M47" i="18"/>
  <c r="M45" i="18"/>
  <c r="M43" i="18"/>
  <c r="M44" i="18"/>
  <c r="M67" i="18"/>
  <c r="O68" i="18" s="1"/>
  <c r="M46" i="18"/>
  <c r="M62" i="18"/>
  <c r="M64" i="18"/>
  <c r="M42" i="18"/>
  <c r="O47" i="18" s="1"/>
  <c r="M51" i="18"/>
  <c r="O54" i="18" s="1"/>
  <c r="M58" i="18"/>
  <c r="M53" i="18"/>
  <c r="M50" i="3"/>
  <c r="Q48" i="3"/>
  <c r="Q50" i="3" s="1"/>
  <c r="M68" i="19"/>
  <c r="M57" i="19"/>
  <c r="O58" i="19" s="1"/>
  <c r="M47" i="19"/>
  <c r="M45" i="19"/>
  <c r="M43" i="19"/>
  <c r="M58" i="19"/>
  <c r="M54" i="19"/>
  <c r="M52" i="19"/>
  <c r="M42" i="19"/>
  <c r="O47" i="19" s="1"/>
  <c r="M67" i="19"/>
  <c r="O68" i="19" s="1"/>
  <c r="M63" i="19"/>
  <c r="M61" i="19"/>
  <c r="O64" i="19" s="1"/>
  <c r="M44" i="19"/>
  <c r="M46" i="19"/>
  <c r="M51" i="19"/>
  <c r="O54" i="19" s="1"/>
  <c r="M64" i="19"/>
  <c r="M53" i="19"/>
  <c r="M62" i="19"/>
  <c r="C120" i="13"/>
  <c r="C122" i="13" s="1"/>
  <c r="C126" i="13" s="1"/>
  <c r="M35" i="20"/>
  <c r="M33" i="20"/>
  <c r="M34" i="20"/>
  <c r="M32" i="20"/>
  <c r="O35" i="20" s="1"/>
  <c r="Q40" i="20" s="1"/>
  <c r="Q48" i="6"/>
  <c r="Q50" i="6" s="1"/>
  <c r="M50" i="6"/>
  <c r="D89" i="6"/>
  <c r="D91" i="6" s="1"/>
  <c r="D95" i="6" s="1"/>
  <c r="O36" i="9"/>
  <c r="Q41" i="9" s="1"/>
  <c r="M35" i="22"/>
  <c r="M33" i="22"/>
  <c r="M32" i="22"/>
  <c r="O35" i="22" s="1"/>
  <c r="Q40" i="22" s="1"/>
  <c r="M34" i="22"/>
  <c r="B89" i="4"/>
  <c r="B91" i="4" s="1"/>
  <c r="B95" i="4" s="1"/>
  <c r="B100" i="4" s="1"/>
  <c r="M66" i="14"/>
  <c r="M56" i="14"/>
  <c r="M46" i="14"/>
  <c r="M65" i="14"/>
  <c r="M59" i="14"/>
  <c r="O60" i="14" s="1"/>
  <c r="M53" i="14"/>
  <c r="M45" i="14"/>
  <c r="M63" i="14"/>
  <c r="O66" i="14" s="1"/>
  <c r="M55" i="14"/>
  <c r="M70" i="14"/>
  <c r="M64" i="14"/>
  <c r="M49" i="14"/>
  <c r="M44" i="14"/>
  <c r="M69" i="14"/>
  <c r="O70" i="14" s="1"/>
  <c r="M48" i="14"/>
  <c r="M43" i="14"/>
  <c r="M60" i="14"/>
  <c r="M54" i="14"/>
  <c r="M47" i="14"/>
  <c r="M64" i="16"/>
  <c r="M54" i="16"/>
  <c r="M44" i="16"/>
  <c r="M68" i="16"/>
  <c r="M63" i="16"/>
  <c r="M58" i="16"/>
  <c r="M53" i="16"/>
  <c r="M47" i="16"/>
  <c r="M43" i="16"/>
  <c r="M67" i="16"/>
  <c r="O68" i="16" s="1"/>
  <c r="M57" i="16"/>
  <c r="O58" i="16" s="1"/>
  <c r="M46" i="16"/>
  <c r="M62" i="16"/>
  <c r="M52" i="16"/>
  <c r="M45" i="16"/>
  <c r="M85" i="16" s="1"/>
  <c r="M42" i="16"/>
  <c r="O47" i="16" s="1"/>
  <c r="M61" i="16"/>
  <c r="O64" i="16" s="1"/>
  <c r="M51" i="16"/>
  <c r="O54" i="16" s="1"/>
  <c r="E112" i="9"/>
  <c r="E114" i="9" s="1"/>
  <c r="E118" i="9" s="1"/>
  <c r="E120" i="13"/>
  <c r="E122" i="13" s="1"/>
  <c r="E126" i="13" s="1"/>
  <c r="D112" i="9"/>
  <c r="D114" i="9" s="1"/>
  <c r="D118" i="9" s="1"/>
  <c r="D89" i="4"/>
  <c r="D91" i="4" s="1"/>
  <c r="D95" i="4" s="1"/>
  <c r="D120" i="13"/>
  <c r="D122" i="13" s="1"/>
  <c r="D126" i="13" s="1"/>
  <c r="M52" i="6"/>
  <c r="M54" i="6" s="1"/>
  <c r="M66" i="13"/>
  <c r="M56" i="13"/>
  <c r="M46" i="13"/>
  <c r="M64" i="13"/>
  <c r="M54" i="13"/>
  <c r="M44" i="13"/>
  <c r="M70" i="13"/>
  <c r="M65" i="13"/>
  <c r="M60" i="13"/>
  <c r="M55" i="13"/>
  <c r="M49" i="13"/>
  <c r="M45" i="13"/>
  <c r="M69" i="13"/>
  <c r="M59" i="13"/>
  <c r="O60" i="13" s="1"/>
  <c r="M48" i="13"/>
  <c r="M63" i="13"/>
  <c r="M43" i="13"/>
  <c r="M53" i="13"/>
  <c r="M47" i="13"/>
  <c r="M52" i="3"/>
  <c r="M54" i="3" s="1"/>
  <c r="M61" i="15"/>
  <c r="M51" i="15"/>
  <c r="M45" i="15"/>
  <c r="M64" i="15"/>
  <c r="M54" i="15"/>
  <c r="M44" i="15"/>
  <c r="M62" i="15"/>
  <c r="M52" i="15"/>
  <c r="M42" i="15"/>
  <c r="M67" i="15"/>
  <c r="O68" i="15" s="1"/>
  <c r="M57" i="15"/>
  <c r="M46" i="15"/>
  <c r="M68" i="15"/>
  <c r="M58" i="15"/>
  <c r="M47" i="15"/>
  <c r="M53" i="15"/>
  <c r="M63" i="15"/>
  <c r="M43" i="15"/>
  <c r="C89" i="4"/>
  <c r="C91" i="4" s="1"/>
  <c r="C95" i="4" s="1"/>
  <c r="C112" i="9"/>
  <c r="C114" i="9" s="1"/>
  <c r="C118" i="9" s="1"/>
  <c r="B123" i="9" s="1"/>
  <c r="B89" i="6"/>
  <c r="B91" i="6" s="1"/>
  <c r="B95" i="6" s="1"/>
  <c r="M70" i="21"/>
  <c r="Q71" i="21" s="1"/>
  <c r="D89" i="3"/>
  <c r="D91" i="3" s="1"/>
  <c r="D95" i="3" s="1"/>
  <c r="B89" i="3"/>
  <c r="B91" i="3" s="1"/>
  <c r="B95" i="3" s="1"/>
  <c r="Q68" i="23"/>
  <c r="M63" i="20" l="1"/>
  <c r="M61" i="20"/>
  <c r="O64" i="20" s="1"/>
  <c r="M54" i="20"/>
  <c r="M52" i="20"/>
  <c r="M68" i="20"/>
  <c r="M57" i="20"/>
  <c r="O58" i="20" s="1"/>
  <c r="M47" i="20"/>
  <c r="M45" i="20"/>
  <c r="M43" i="20"/>
  <c r="M64" i="20"/>
  <c r="M53" i="20"/>
  <c r="M42" i="20"/>
  <c r="O47" i="20" s="1"/>
  <c r="M44" i="20"/>
  <c r="M46" i="20"/>
  <c r="M51" i="20"/>
  <c r="O54" i="20" s="1"/>
  <c r="M58" i="20"/>
  <c r="M67" i="20"/>
  <c r="O68" i="20" s="1"/>
  <c r="M62" i="20"/>
  <c r="M68" i="22"/>
  <c r="M57" i="22"/>
  <c r="O58" i="22" s="1"/>
  <c r="M47" i="22"/>
  <c r="M45" i="22"/>
  <c r="M43" i="22"/>
  <c r="M53" i="22"/>
  <c r="M51" i="22"/>
  <c r="O54" i="22" s="1"/>
  <c r="M46" i="22"/>
  <c r="M64" i="22"/>
  <c r="M62" i="22"/>
  <c r="M63" i="22"/>
  <c r="M54" i="22"/>
  <c r="M67" i="22"/>
  <c r="O68" i="22" s="1"/>
  <c r="M58" i="22"/>
  <c r="M42" i="22"/>
  <c r="O47" i="22" s="1"/>
  <c r="Q68" i="22" s="1"/>
  <c r="M70" i="22" s="1"/>
  <c r="M52" i="22"/>
  <c r="M61" i="22"/>
  <c r="O64" i="22" s="1"/>
  <c r="M44" i="22"/>
  <c r="B100" i="3"/>
  <c r="Q68" i="16"/>
  <c r="B131" i="13"/>
  <c r="Q71" i="23"/>
  <c r="M70" i="23"/>
  <c r="O54" i="15"/>
  <c r="O64" i="15"/>
  <c r="O49" i="13"/>
  <c r="Q70" i="13" s="1"/>
  <c r="O70" i="13"/>
  <c r="O56" i="14"/>
  <c r="C89" i="6"/>
  <c r="C91" i="6" s="1"/>
  <c r="C95" i="6" s="1"/>
  <c r="B100" i="6"/>
  <c r="M66" i="9"/>
  <c r="M56" i="9"/>
  <c r="M46" i="9"/>
  <c r="M70" i="9"/>
  <c r="M65" i="9"/>
  <c r="M60" i="9"/>
  <c r="M55" i="9"/>
  <c r="M49" i="9"/>
  <c r="M45" i="9"/>
  <c r="M64" i="9"/>
  <c r="M54" i="9"/>
  <c r="M44" i="9"/>
  <c r="M69" i="9"/>
  <c r="O70" i="9" s="1"/>
  <c r="M59" i="9"/>
  <c r="O60" i="9" s="1"/>
  <c r="M48" i="9"/>
  <c r="M47" i="9"/>
  <c r="M63" i="9"/>
  <c r="M53" i="9"/>
  <c r="O56" i="9" s="1"/>
  <c r="M43" i="9"/>
  <c r="O47" i="15"/>
  <c r="O56" i="13"/>
  <c r="O58" i="15"/>
  <c r="O66" i="13"/>
  <c r="O49" i="14"/>
  <c r="Q70" i="14" s="1"/>
  <c r="Q68" i="19"/>
  <c r="Q68" i="18"/>
  <c r="M70" i="19" l="1"/>
  <c r="Q71" i="19" s="1"/>
  <c r="O66" i="9"/>
  <c r="Q73" i="14"/>
  <c r="M72" i="14"/>
  <c r="M75" i="14" s="1"/>
  <c r="Q68" i="15"/>
  <c r="M70" i="16"/>
  <c r="Q71" i="16" s="1"/>
  <c r="Q68" i="20"/>
  <c r="Q71" i="18"/>
  <c r="M70" i="18"/>
  <c r="M72" i="13"/>
  <c r="M75" i="13" s="1"/>
  <c r="M77" i="13" s="1"/>
  <c r="Q71" i="22"/>
  <c r="O49" i="9"/>
  <c r="Q70" i="9" s="1"/>
  <c r="Q73" i="9" l="1"/>
  <c r="M72" i="9"/>
  <c r="M75" i="9" s="1"/>
  <c r="M77" i="9" s="1"/>
  <c r="M70" i="15"/>
  <c r="M73" i="15" s="1"/>
  <c r="Q73" i="13"/>
  <c r="M70" i="20"/>
  <c r="Q71" i="20" s="1"/>
  <c r="T13" i="14"/>
  <c r="X13" i="14"/>
  <c r="M77" i="14"/>
  <c r="W13" i="14"/>
  <c r="U13" i="14"/>
  <c r="M75" i="15" l="1"/>
  <c r="U12" i="15"/>
  <c r="T12" i="15"/>
  <c r="W12" i="15"/>
  <c r="X12" i="15"/>
  <c r="Q7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000-000001000000}">
      <text>
        <r>
          <rPr>
            <sz val="9"/>
            <color indexed="81"/>
            <rFont val="Tahoma"/>
            <family val="2"/>
          </rPr>
          <t>Enter the commissioned visit time</t>
        </r>
      </text>
    </comment>
    <comment ref="K15" authorId="0" shapeId="0" xr:uid="{00000000-0006-0000-0000-000002000000}">
      <text>
        <r>
          <rPr>
            <sz val="9"/>
            <color indexed="81"/>
            <rFont val="Tahoma"/>
            <family val="2"/>
          </rPr>
          <t>Enter the distance between client visits</t>
        </r>
      </text>
    </comment>
    <comment ref="K17" authorId="0" shapeId="0" xr:uid="{00000000-0006-0000-0000-000003000000}">
      <text>
        <r>
          <rPr>
            <sz val="9"/>
            <color indexed="81"/>
            <rFont val="Tahoma"/>
            <family val="2"/>
          </rPr>
          <t>Enter the speed of travel if known or enter the travel time in the yellow box opposite and enter the value shown the the box above</t>
        </r>
      </text>
    </comment>
    <comment ref="Q17" authorId="0" shapeId="0" xr:uid="{00000000-0006-0000-0000-000004000000}">
      <text>
        <r>
          <rPr>
            <sz val="9"/>
            <color indexed="81"/>
            <rFont val="Tahoma"/>
            <family val="2"/>
          </rPr>
          <t>Calculated speed</t>
        </r>
      </text>
    </comment>
    <comment ref="Q19" authorId="0" shapeId="0" xr:uid="{00000000-0006-0000-0000-000005000000}">
      <text>
        <r>
          <rPr>
            <sz val="9"/>
            <color indexed="81"/>
            <rFont val="Tahoma"/>
            <family val="2"/>
          </rPr>
          <t>Enter the time taken (minutes) in reaching clients home
if the speed is not known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800-000001000000}">
      <text>
        <r>
          <rPr>
            <sz val="9"/>
            <color indexed="81"/>
            <rFont val="Tahoma"/>
            <family val="2"/>
          </rPr>
          <t>Enter the commissioned visit time</t>
        </r>
      </text>
    </comment>
    <comment ref="K14" authorId="0" shapeId="0" xr:uid="{00000000-0006-0000-0800-000002000000}">
      <text>
        <r>
          <rPr>
            <sz val="9"/>
            <color indexed="81"/>
            <rFont val="Tahoma"/>
            <family val="2"/>
          </rPr>
          <t>Enter the basic hourly rate paid</t>
        </r>
      </text>
    </comment>
    <comment ref="K16" authorId="0" shapeId="0" xr:uid="{00000000-0006-0000-0800-000003000000}">
      <text>
        <r>
          <rPr>
            <sz val="9"/>
            <color indexed="81"/>
            <rFont val="Tahoma"/>
            <family val="2"/>
          </rPr>
          <t>Enter the enhanced hourly rate for working weekends</t>
        </r>
      </text>
    </comment>
    <comment ref="K18" authorId="0" shapeId="0" xr:uid="{00000000-0006-0000-0800-000004000000}">
      <text>
        <r>
          <rPr>
            <sz val="9"/>
            <color indexed="81"/>
            <rFont val="Tahoma"/>
            <family val="2"/>
          </rPr>
          <t>Percentage added to basic hourly rate calculated by the increase in salary bill as a result of bank holidays</t>
        </r>
      </text>
    </comment>
    <comment ref="K20" authorId="0" shapeId="0" xr:uid="{00000000-0006-0000-0800-000005000000}">
      <text>
        <r>
          <rPr>
            <sz val="9"/>
            <color indexed="81"/>
            <rFont val="Tahoma"/>
            <family val="2"/>
          </rPr>
          <t>Enter the distance between client visits</t>
        </r>
      </text>
    </comment>
    <comment ref="K22" authorId="0" shapeId="0" xr:uid="{00000000-0006-0000-08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800-000007000000}">
      <text>
        <r>
          <rPr>
            <sz val="9"/>
            <color indexed="81"/>
            <rFont val="Tahoma"/>
            <family val="2"/>
          </rPr>
          <t>Calculated speed</t>
        </r>
      </text>
    </comment>
    <comment ref="Q24" authorId="0" shapeId="0" xr:uid="{00000000-0006-0000-0800-000008000000}">
      <text>
        <r>
          <rPr>
            <sz val="9"/>
            <color indexed="81"/>
            <rFont val="Tahoma"/>
            <family val="2"/>
          </rPr>
          <t>Enter the time taken (minutes) in reaching clients home
if the speed is not known</t>
        </r>
      </text>
    </comment>
    <comment ref="I29" authorId="0" shapeId="0" xr:uid="{00000000-0006-0000-0800-000009000000}">
      <text>
        <r>
          <rPr>
            <sz val="9"/>
            <color indexed="81"/>
            <rFont val="Tahoma"/>
            <family val="2"/>
          </rPr>
          <t xml:space="preserve">Based on NI rate of 13.8% for full time staff a rate closer to 8% is more accurate. Typically quote 7% to 9% </t>
        </r>
      </text>
    </comment>
    <comment ref="K29" authorId="0" shapeId="0" xr:uid="{00000000-0006-0000-0800-00000A000000}">
      <text>
        <r>
          <rPr>
            <sz val="9"/>
            <color indexed="81"/>
            <rFont val="Tahoma"/>
            <family val="2"/>
          </rPr>
          <t>Percentage needed to be added to the hourly wage rate for employers contribution</t>
        </r>
      </text>
    </comment>
    <comment ref="I30" authorId="0" shapeId="0" xr:uid="{00000000-0006-0000-0800-00000B000000}">
      <text>
        <r>
          <rPr>
            <sz val="9"/>
            <color indexed="81"/>
            <rFont val="Tahoma"/>
            <family val="2"/>
          </rPr>
          <t>Based on auto enrolment minimum requirement and eligible earnings 3
% is recommended.</t>
        </r>
      </text>
    </comment>
    <comment ref="K30" authorId="0" shapeId="0" xr:uid="{00000000-0006-0000-0800-00000C000000}">
      <text>
        <r>
          <rPr>
            <sz val="9"/>
            <color indexed="81"/>
            <rFont val="Tahoma"/>
            <family val="2"/>
          </rPr>
          <t>Employers contribution</t>
        </r>
      </text>
    </comment>
    <comment ref="I32" authorId="0" shapeId="0" xr:uid="{00000000-0006-0000-0800-00000D000000}">
      <text>
        <r>
          <rPr>
            <sz val="9"/>
            <color indexed="81"/>
            <rFont val="Tahoma"/>
            <family val="2"/>
          </rPr>
          <t xml:space="preserve">Base on statutory requirement use 12.07%. Calculation includes provision of NI and Pension contribution
</t>
        </r>
      </text>
    </comment>
    <comment ref="K32" authorId="0" shapeId="0" xr:uid="{00000000-0006-0000-0800-00000E000000}">
      <text>
        <r>
          <rPr>
            <sz val="9"/>
            <color indexed="81"/>
            <rFont val="Tahoma"/>
            <family val="2"/>
          </rPr>
          <t>The percentage of grossl wage costs to cover periods of holiday</t>
        </r>
      </text>
    </comment>
    <comment ref="I33" authorId="0" shapeId="0" xr:uid="{00000000-0006-0000-0800-00000F000000}">
      <text>
        <r>
          <rPr>
            <sz val="9"/>
            <color indexed="81"/>
            <rFont val="Tahoma"/>
            <family val="2"/>
          </rPr>
          <t>Wage replacement costs for worker whilst training</t>
        </r>
      </text>
    </comment>
    <comment ref="K33" authorId="0" shapeId="0" xr:uid="{00000000-0006-0000-0800-000010000000}">
      <text>
        <r>
          <rPr>
            <sz val="9"/>
            <color indexed="81"/>
            <rFont val="Tahoma"/>
            <family val="2"/>
          </rPr>
          <t>Allowance for cost of training based on value of gross wage costs</t>
        </r>
      </text>
    </comment>
    <comment ref="I34" authorId="0" shapeId="0" xr:uid="{00000000-0006-0000-0800-000011000000}">
      <text>
        <r>
          <rPr>
            <sz val="9"/>
            <color indexed="81"/>
            <rFont val="Tahoma"/>
            <family val="2"/>
          </rPr>
          <t>Calculation makes provision for NI and Pension contribution</t>
        </r>
      </text>
    </comment>
    <comment ref="K34" authorId="0" shapeId="0" xr:uid="{00000000-0006-0000-0800-000012000000}">
      <text>
        <r>
          <rPr>
            <sz val="9"/>
            <color indexed="81"/>
            <rFont val="Tahoma"/>
            <family val="2"/>
          </rPr>
          <t>Allowance for cost of sick pay that is non reclaimable - based on value of gross wage costs</t>
        </r>
      </text>
    </comment>
    <comment ref="I35" authorId="0" shapeId="0" xr:uid="{00000000-0006-0000-0800-000013000000}">
      <text>
        <r>
          <rPr>
            <sz val="9"/>
            <color indexed="81"/>
            <rFont val="Tahoma"/>
            <family val="2"/>
          </rPr>
          <t xml:space="preserve">Calculation makes provision for NI and Pension contribution
</t>
        </r>
      </text>
    </comment>
    <comment ref="K35" authorId="0" shapeId="0" xr:uid="{00000000-0006-0000-0800-000014000000}">
      <text>
        <r>
          <rPr>
            <sz val="9"/>
            <color indexed="81"/>
            <rFont val="Tahoma"/>
            <family val="2"/>
          </rPr>
          <t>Allowance for cost of notice pay - based on value of gross wage costs</t>
        </r>
      </text>
    </comment>
    <comment ref="K37" authorId="0" shapeId="0" xr:uid="{00000000-0006-0000-0800-000015000000}">
      <text>
        <r>
          <rPr>
            <sz val="9"/>
            <color indexed="81"/>
            <rFont val="Tahoma"/>
            <family val="2"/>
          </rPr>
          <t>Enter mileage rate paid</t>
        </r>
      </text>
    </comment>
    <comment ref="K38" authorId="0" shapeId="0" xr:uid="{00000000-0006-0000-0800-000016000000}">
      <text>
        <r>
          <rPr>
            <sz val="9"/>
            <color indexed="81"/>
            <rFont val="Tahoma"/>
            <family val="2"/>
          </rPr>
          <t>Enter actual value</t>
        </r>
      </text>
    </comment>
    <comment ref="I47" authorId="0" shapeId="0" xr:uid="{00000000-0006-0000-0800-000017000000}">
      <text>
        <r>
          <rPr>
            <sz val="9"/>
            <color indexed="81"/>
            <rFont val="Tahoma"/>
            <family val="2"/>
          </rPr>
          <t>Calculation needed in exceptional circumstances only</t>
        </r>
      </text>
    </comment>
    <comment ref="I77" authorId="0" shapeId="0" xr:uid="{00000000-0006-0000-0800-000018000000}">
      <text>
        <r>
          <rPr>
            <sz val="9"/>
            <color indexed="81"/>
            <rFont val="Tahoma"/>
            <family val="2"/>
          </rPr>
          <t>As a percentage</t>
        </r>
      </text>
    </comment>
    <comment ref="I80" authorId="0" shapeId="0" xr:uid="{00000000-0006-0000-0800-000019000000}">
      <text>
        <r>
          <rPr>
            <sz val="9"/>
            <color indexed="81"/>
            <rFont val="Tahoma"/>
            <family val="2"/>
          </rPr>
          <t>For any relevant comment to be made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900-000001000000}">
      <text>
        <r>
          <rPr>
            <sz val="9"/>
            <color indexed="81"/>
            <rFont val="Tahoma"/>
            <family val="2"/>
          </rPr>
          <t>Enter the commissioned visit time</t>
        </r>
      </text>
    </comment>
    <comment ref="K14" authorId="0" shapeId="0" xr:uid="{00000000-0006-0000-0900-000002000000}">
      <text>
        <r>
          <rPr>
            <sz val="9"/>
            <color indexed="81"/>
            <rFont val="Tahoma"/>
            <family val="2"/>
          </rPr>
          <t>Enter the basic hourly rate paid</t>
        </r>
      </text>
    </comment>
    <comment ref="K16" authorId="0" shapeId="0" xr:uid="{00000000-0006-0000-0900-000003000000}">
      <text>
        <r>
          <rPr>
            <sz val="9"/>
            <color indexed="81"/>
            <rFont val="Tahoma"/>
            <family val="2"/>
          </rPr>
          <t>Enter the enhanced hourly rate for working weekends</t>
        </r>
      </text>
    </comment>
    <comment ref="K18" authorId="0" shapeId="0" xr:uid="{00000000-0006-0000-0900-000004000000}">
      <text>
        <r>
          <rPr>
            <sz val="9"/>
            <color indexed="81"/>
            <rFont val="Tahoma"/>
            <family val="2"/>
          </rPr>
          <t>Percentage added to basic hourly rate calculated by the increase in salary bill as a result of bank holidays</t>
        </r>
      </text>
    </comment>
    <comment ref="K20" authorId="0" shapeId="0" xr:uid="{00000000-0006-0000-0900-000005000000}">
      <text>
        <r>
          <rPr>
            <sz val="9"/>
            <color indexed="81"/>
            <rFont val="Tahoma"/>
            <family val="2"/>
          </rPr>
          <t>Enter the distance between client visits</t>
        </r>
      </text>
    </comment>
    <comment ref="K22" authorId="0" shapeId="0" xr:uid="{00000000-0006-0000-09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900-000007000000}">
      <text>
        <r>
          <rPr>
            <sz val="9"/>
            <color indexed="81"/>
            <rFont val="Tahoma"/>
            <family val="2"/>
          </rPr>
          <t>Calculated speed</t>
        </r>
      </text>
    </comment>
    <comment ref="Q24" authorId="0" shapeId="0" xr:uid="{00000000-0006-0000-0900-000008000000}">
      <text>
        <r>
          <rPr>
            <sz val="9"/>
            <color indexed="81"/>
            <rFont val="Tahoma"/>
            <family val="2"/>
          </rPr>
          <t>Enter the time taken (minutes) in reaching clients home
if the speed is not known</t>
        </r>
      </text>
    </comment>
    <comment ref="I29" authorId="0" shapeId="0" xr:uid="{00000000-0006-0000-0900-000009000000}">
      <text>
        <r>
          <rPr>
            <sz val="9"/>
            <color indexed="81"/>
            <rFont val="Tahoma"/>
            <family val="2"/>
          </rPr>
          <t xml:space="preserve">Based on NI rate of 13.8% for full time staff a rate closer to 8% is more accurate. Typically quote 7% to 9% </t>
        </r>
      </text>
    </comment>
    <comment ref="K29" authorId="0" shapeId="0" xr:uid="{00000000-0006-0000-0900-00000A000000}">
      <text>
        <r>
          <rPr>
            <sz val="9"/>
            <color indexed="81"/>
            <rFont val="Tahoma"/>
            <family val="2"/>
          </rPr>
          <t>Percentage needed to be added to the hourly wage rate for employers contribution</t>
        </r>
      </text>
    </comment>
    <comment ref="I30" authorId="0" shapeId="0" xr:uid="{00000000-0006-0000-0900-00000B000000}">
      <text>
        <r>
          <rPr>
            <sz val="9"/>
            <color indexed="81"/>
            <rFont val="Tahoma"/>
            <family val="2"/>
          </rPr>
          <t>Based on auto enrolment minimum requirement and eligible earnings 3
% is recommended.</t>
        </r>
      </text>
    </comment>
    <comment ref="K30" authorId="0" shapeId="0" xr:uid="{00000000-0006-0000-0900-00000C000000}">
      <text>
        <r>
          <rPr>
            <sz val="9"/>
            <color indexed="81"/>
            <rFont val="Tahoma"/>
            <family val="2"/>
          </rPr>
          <t>Employers contribution</t>
        </r>
      </text>
    </comment>
    <comment ref="I32" authorId="0" shapeId="0" xr:uid="{00000000-0006-0000-0900-00000D000000}">
      <text>
        <r>
          <rPr>
            <sz val="9"/>
            <color indexed="81"/>
            <rFont val="Tahoma"/>
            <family val="2"/>
          </rPr>
          <t xml:space="preserve">Base on statutory requirement use 12.07%. Calculation includes provision of NI and Pension contribution
</t>
        </r>
      </text>
    </comment>
    <comment ref="K32" authorId="0" shapeId="0" xr:uid="{00000000-0006-0000-0900-00000E000000}">
      <text>
        <r>
          <rPr>
            <sz val="9"/>
            <color indexed="81"/>
            <rFont val="Tahoma"/>
            <family val="2"/>
          </rPr>
          <t>The percentage of grossl wage costs to cover periods of holiday</t>
        </r>
      </text>
    </comment>
    <comment ref="I33" authorId="0" shapeId="0" xr:uid="{00000000-0006-0000-0900-00000F000000}">
      <text>
        <r>
          <rPr>
            <sz val="9"/>
            <color indexed="81"/>
            <rFont val="Tahoma"/>
            <family val="2"/>
          </rPr>
          <t>Wage replacement costs for worker whilst training</t>
        </r>
      </text>
    </comment>
    <comment ref="K33" authorId="0" shapeId="0" xr:uid="{00000000-0006-0000-0900-000010000000}">
      <text>
        <r>
          <rPr>
            <sz val="9"/>
            <color indexed="81"/>
            <rFont val="Tahoma"/>
            <family val="2"/>
          </rPr>
          <t>Allowance for cost of training based on value of gross wage costs</t>
        </r>
      </text>
    </comment>
    <comment ref="I34" authorId="0" shapeId="0" xr:uid="{00000000-0006-0000-0900-000011000000}">
      <text>
        <r>
          <rPr>
            <sz val="9"/>
            <color indexed="81"/>
            <rFont val="Tahoma"/>
            <family val="2"/>
          </rPr>
          <t>Calculation makes provision for NI and Pension contribution</t>
        </r>
      </text>
    </comment>
    <comment ref="K34" authorId="0" shapeId="0" xr:uid="{00000000-0006-0000-0900-000012000000}">
      <text>
        <r>
          <rPr>
            <sz val="9"/>
            <color indexed="81"/>
            <rFont val="Tahoma"/>
            <family val="2"/>
          </rPr>
          <t>Allowance for cost of sick pay that is non reclaimable - based on value of gross wage costs</t>
        </r>
      </text>
    </comment>
    <comment ref="I35" authorId="0" shapeId="0" xr:uid="{00000000-0006-0000-0900-000013000000}">
      <text>
        <r>
          <rPr>
            <sz val="9"/>
            <color indexed="81"/>
            <rFont val="Tahoma"/>
            <family val="2"/>
          </rPr>
          <t xml:space="preserve">Calculation makes provision for NI and Pension contribution
</t>
        </r>
      </text>
    </comment>
    <comment ref="K35" authorId="0" shapeId="0" xr:uid="{00000000-0006-0000-0900-000014000000}">
      <text>
        <r>
          <rPr>
            <sz val="9"/>
            <color indexed="81"/>
            <rFont val="Tahoma"/>
            <family val="2"/>
          </rPr>
          <t>Allowance for cost of notice pay - based on value of gross wage costs</t>
        </r>
      </text>
    </comment>
    <comment ref="K37" authorId="0" shapeId="0" xr:uid="{00000000-0006-0000-0900-000015000000}">
      <text>
        <r>
          <rPr>
            <sz val="9"/>
            <color indexed="81"/>
            <rFont val="Tahoma"/>
            <family val="2"/>
          </rPr>
          <t>Enter mileage rate paid</t>
        </r>
      </text>
    </comment>
    <comment ref="K38" authorId="0" shapeId="0" xr:uid="{00000000-0006-0000-0900-000016000000}">
      <text>
        <r>
          <rPr>
            <sz val="9"/>
            <color indexed="81"/>
            <rFont val="Tahoma"/>
            <family val="2"/>
          </rPr>
          <t>Enter actual value</t>
        </r>
      </text>
    </comment>
    <comment ref="I47" authorId="0" shapeId="0" xr:uid="{00000000-0006-0000-0900-000017000000}">
      <text>
        <r>
          <rPr>
            <sz val="9"/>
            <color indexed="81"/>
            <rFont val="Tahoma"/>
            <family val="2"/>
          </rPr>
          <t>Calculation needed in exceptional circumstances only</t>
        </r>
      </text>
    </comment>
    <comment ref="I77" authorId="0" shapeId="0" xr:uid="{00000000-0006-0000-0900-000018000000}">
      <text>
        <r>
          <rPr>
            <sz val="9"/>
            <color indexed="81"/>
            <rFont val="Tahoma"/>
            <family val="2"/>
          </rPr>
          <t>As a percentage</t>
        </r>
      </text>
    </comment>
    <comment ref="I80" authorId="0" shapeId="0" xr:uid="{00000000-0006-0000-0900-000019000000}">
      <text>
        <r>
          <rPr>
            <sz val="9"/>
            <color indexed="81"/>
            <rFont val="Tahoma"/>
            <family val="2"/>
          </rPr>
          <t>For any relevant comment to be made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A00-000001000000}">
      <text>
        <r>
          <rPr>
            <sz val="9"/>
            <color indexed="81"/>
            <rFont val="Tahoma"/>
            <family val="2"/>
          </rPr>
          <t>Enter the commissioned visit time</t>
        </r>
      </text>
    </comment>
    <comment ref="K14" authorId="0" shapeId="0" xr:uid="{00000000-0006-0000-0A00-000002000000}">
      <text>
        <r>
          <rPr>
            <sz val="9"/>
            <color indexed="81"/>
            <rFont val="Tahoma"/>
            <family val="2"/>
          </rPr>
          <t>Enter the basic hourly rate paid</t>
        </r>
      </text>
    </comment>
    <comment ref="K16" authorId="0" shapeId="0" xr:uid="{00000000-0006-0000-0A00-000003000000}">
      <text>
        <r>
          <rPr>
            <sz val="9"/>
            <color indexed="81"/>
            <rFont val="Tahoma"/>
            <family val="2"/>
          </rPr>
          <t>Enter the enhanced hourly rate for working weekends</t>
        </r>
      </text>
    </comment>
    <comment ref="K18" authorId="0" shapeId="0" xr:uid="{00000000-0006-0000-0A00-000004000000}">
      <text>
        <r>
          <rPr>
            <sz val="9"/>
            <color indexed="81"/>
            <rFont val="Tahoma"/>
            <family val="2"/>
          </rPr>
          <t>Percentage added to basic hourly rate calculated by the increase in salary bill as a result of bank holidays</t>
        </r>
      </text>
    </comment>
    <comment ref="K20" authorId="0" shapeId="0" xr:uid="{00000000-0006-0000-0A00-000005000000}">
      <text>
        <r>
          <rPr>
            <sz val="9"/>
            <color indexed="81"/>
            <rFont val="Tahoma"/>
            <family val="2"/>
          </rPr>
          <t>Enter the distance between client visits</t>
        </r>
      </text>
    </comment>
    <comment ref="K22" authorId="0" shapeId="0" xr:uid="{00000000-0006-0000-0A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A00-000007000000}">
      <text>
        <r>
          <rPr>
            <sz val="9"/>
            <color indexed="81"/>
            <rFont val="Tahoma"/>
            <family val="2"/>
          </rPr>
          <t>Calculated speed</t>
        </r>
      </text>
    </comment>
    <comment ref="Q24" authorId="0" shapeId="0" xr:uid="{00000000-0006-0000-0A00-000008000000}">
      <text>
        <r>
          <rPr>
            <sz val="9"/>
            <color indexed="81"/>
            <rFont val="Tahoma"/>
            <family val="2"/>
          </rPr>
          <t>Enter the time taken (minutes) in reaching clients home
if the speed is not known</t>
        </r>
      </text>
    </comment>
    <comment ref="I29" authorId="0" shapeId="0" xr:uid="{00000000-0006-0000-0A00-000009000000}">
      <text>
        <r>
          <rPr>
            <sz val="9"/>
            <color indexed="81"/>
            <rFont val="Tahoma"/>
            <family val="2"/>
          </rPr>
          <t xml:space="preserve">Based on NI rate of 13.8% for full time staff a rate closer to 8% is more accurate. Typically quote 7% to 9% </t>
        </r>
      </text>
    </comment>
    <comment ref="K29" authorId="0" shapeId="0" xr:uid="{00000000-0006-0000-0A00-00000A000000}">
      <text>
        <r>
          <rPr>
            <sz val="9"/>
            <color indexed="81"/>
            <rFont val="Tahoma"/>
            <family val="2"/>
          </rPr>
          <t>Percentage needed to be added to the hourly wage rate for employers contribution</t>
        </r>
      </text>
    </comment>
    <comment ref="I30" authorId="0" shapeId="0" xr:uid="{00000000-0006-0000-0A00-00000B000000}">
      <text>
        <r>
          <rPr>
            <sz val="9"/>
            <color indexed="81"/>
            <rFont val="Tahoma"/>
            <family val="2"/>
          </rPr>
          <t>Based on auto enrolment minimum requirement and eligible earnings 3
% is recommended.</t>
        </r>
      </text>
    </comment>
    <comment ref="K30" authorId="0" shapeId="0" xr:uid="{00000000-0006-0000-0A00-00000C000000}">
      <text>
        <r>
          <rPr>
            <sz val="9"/>
            <color indexed="81"/>
            <rFont val="Tahoma"/>
            <family val="2"/>
          </rPr>
          <t>Employers contribution</t>
        </r>
      </text>
    </comment>
    <comment ref="I32" authorId="0" shapeId="0" xr:uid="{00000000-0006-0000-0A00-00000D000000}">
      <text>
        <r>
          <rPr>
            <sz val="9"/>
            <color indexed="81"/>
            <rFont val="Tahoma"/>
            <family val="2"/>
          </rPr>
          <t xml:space="preserve">Base on statutory requirement use 12.07%. Calculation includes provision of NI and Pension contribution
</t>
        </r>
      </text>
    </comment>
    <comment ref="K32" authorId="0" shapeId="0" xr:uid="{00000000-0006-0000-0A00-00000E000000}">
      <text>
        <r>
          <rPr>
            <sz val="9"/>
            <color indexed="81"/>
            <rFont val="Tahoma"/>
            <family val="2"/>
          </rPr>
          <t>The percentage of grossl wage costs to cover periods of holiday</t>
        </r>
      </text>
    </comment>
    <comment ref="I33" authorId="0" shapeId="0" xr:uid="{00000000-0006-0000-0A00-00000F000000}">
      <text>
        <r>
          <rPr>
            <sz val="9"/>
            <color indexed="81"/>
            <rFont val="Tahoma"/>
            <family val="2"/>
          </rPr>
          <t>Wage replacement costs for worker whilst training</t>
        </r>
      </text>
    </comment>
    <comment ref="K33" authorId="0" shapeId="0" xr:uid="{00000000-0006-0000-0A00-000010000000}">
      <text>
        <r>
          <rPr>
            <sz val="9"/>
            <color indexed="81"/>
            <rFont val="Tahoma"/>
            <family val="2"/>
          </rPr>
          <t>Allowance for cost of training based on value of gross wage costs</t>
        </r>
      </text>
    </comment>
    <comment ref="I34" authorId="0" shapeId="0" xr:uid="{00000000-0006-0000-0A00-000011000000}">
      <text>
        <r>
          <rPr>
            <sz val="9"/>
            <color indexed="81"/>
            <rFont val="Tahoma"/>
            <family val="2"/>
          </rPr>
          <t>Calculation makes provision for NI and Pension contribution</t>
        </r>
      </text>
    </comment>
    <comment ref="K34" authorId="0" shapeId="0" xr:uid="{00000000-0006-0000-0A00-000012000000}">
      <text>
        <r>
          <rPr>
            <sz val="9"/>
            <color indexed="81"/>
            <rFont val="Tahoma"/>
            <family val="2"/>
          </rPr>
          <t>Allowance for cost of sick pay that is non reclaimable - based on value of gross wage costs</t>
        </r>
      </text>
    </comment>
    <comment ref="I35" authorId="0" shapeId="0" xr:uid="{00000000-0006-0000-0A00-000013000000}">
      <text>
        <r>
          <rPr>
            <sz val="9"/>
            <color indexed="81"/>
            <rFont val="Tahoma"/>
            <family val="2"/>
          </rPr>
          <t xml:space="preserve">Calculation makes provision for NI and Pension contribution
</t>
        </r>
      </text>
    </comment>
    <comment ref="K35" authorId="0" shapeId="0" xr:uid="{00000000-0006-0000-0A00-000014000000}">
      <text>
        <r>
          <rPr>
            <sz val="9"/>
            <color indexed="81"/>
            <rFont val="Tahoma"/>
            <family val="2"/>
          </rPr>
          <t>Allowance for cost of notice pay - based on value of gross wage costs</t>
        </r>
      </text>
    </comment>
    <comment ref="K37" authorId="0" shapeId="0" xr:uid="{00000000-0006-0000-0A00-000015000000}">
      <text>
        <r>
          <rPr>
            <sz val="9"/>
            <color indexed="81"/>
            <rFont val="Tahoma"/>
            <family val="2"/>
          </rPr>
          <t>Enter mileage rate paid</t>
        </r>
      </text>
    </comment>
    <comment ref="K38" authorId="0" shapeId="0" xr:uid="{00000000-0006-0000-0A00-000016000000}">
      <text>
        <r>
          <rPr>
            <sz val="9"/>
            <color indexed="81"/>
            <rFont val="Tahoma"/>
            <family val="2"/>
          </rPr>
          <t>Enter actual value</t>
        </r>
      </text>
    </comment>
    <comment ref="I47" authorId="0" shapeId="0" xr:uid="{00000000-0006-0000-0A00-000017000000}">
      <text>
        <r>
          <rPr>
            <sz val="9"/>
            <color indexed="81"/>
            <rFont val="Tahoma"/>
            <family val="2"/>
          </rPr>
          <t>Calculation needed in exceptional circumstances only</t>
        </r>
      </text>
    </comment>
    <comment ref="I77" authorId="0" shapeId="0" xr:uid="{00000000-0006-0000-0A00-000018000000}">
      <text>
        <r>
          <rPr>
            <sz val="9"/>
            <color indexed="81"/>
            <rFont val="Tahoma"/>
            <family val="2"/>
          </rPr>
          <t>As a percentage</t>
        </r>
      </text>
    </comment>
    <comment ref="I80" authorId="0" shapeId="0" xr:uid="{00000000-0006-0000-0A00-000019000000}">
      <text>
        <r>
          <rPr>
            <sz val="9"/>
            <color indexed="81"/>
            <rFont val="Tahoma"/>
            <family val="2"/>
          </rPr>
          <t>For any relevant comment to be made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B00-000001000000}">
      <text>
        <r>
          <rPr>
            <sz val="9"/>
            <color indexed="81"/>
            <rFont val="Tahoma"/>
            <family val="2"/>
          </rPr>
          <t>Enter the commissioned visit time</t>
        </r>
      </text>
    </comment>
    <comment ref="K14" authorId="0" shapeId="0" xr:uid="{00000000-0006-0000-0B00-000002000000}">
      <text>
        <r>
          <rPr>
            <sz val="9"/>
            <color indexed="81"/>
            <rFont val="Tahoma"/>
            <family val="2"/>
          </rPr>
          <t>Enter the basic hourly rate paid</t>
        </r>
      </text>
    </comment>
    <comment ref="K16" authorId="0" shapeId="0" xr:uid="{00000000-0006-0000-0B00-000003000000}">
      <text>
        <r>
          <rPr>
            <sz val="9"/>
            <color indexed="81"/>
            <rFont val="Tahoma"/>
            <family val="2"/>
          </rPr>
          <t>Enter the enhanced hourly rate for working weekends</t>
        </r>
      </text>
    </comment>
    <comment ref="K18" authorId="0" shapeId="0" xr:uid="{00000000-0006-0000-0B00-000004000000}">
      <text>
        <r>
          <rPr>
            <sz val="9"/>
            <color indexed="81"/>
            <rFont val="Tahoma"/>
            <family val="2"/>
          </rPr>
          <t>Percentage added to basic hourly rate calculated by the increase in salary bill as a result of bank holidays</t>
        </r>
      </text>
    </comment>
    <comment ref="K20" authorId="0" shapeId="0" xr:uid="{00000000-0006-0000-0B00-000005000000}">
      <text>
        <r>
          <rPr>
            <sz val="9"/>
            <color indexed="81"/>
            <rFont val="Tahoma"/>
            <family val="2"/>
          </rPr>
          <t>Enter the distance between client visits</t>
        </r>
      </text>
    </comment>
    <comment ref="K22" authorId="0" shapeId="0" xr:uid="{00000000-0006-0000-0B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B00-000007000000}">
      <text>
        <r>
          <rPr>
            <sz val="9"/>
            <color indexed="81"/>
            <rFont val="Tahoma"/>
            <family val="2"/>
          </rPr>
          <t>Calculated speed</t>
        </r>
      </text>
    </comment>
    <comment ref="Q24" authorId="0" shapeId="0" xr:uid="{00000000-0006-0000-0B00-000008000000}">
      <text>
        <r>
          <rPr>
            <sz val="9"/>
            <color indexed="81"/>
            <rFont val="Tahoma"/>
            <family val="2"/>
          </rPr>
          <t>Enter the time taken (minutes) in reaching clients home
if the speed is not known</t>
        </r>
      </text>
    </comment>
    <comment ref="I29" authorId="0" shapeId="0" xr:uid="{00000000-0006-0000-0B00-000009000000}">
      <text>
        <r>
          <rPr>
            <sz val="9"/>
            <color indexed="81"/>
            <rFont val="Tahoma"/>
            <family val="2"/>
          </rPr>
          <t xml:space="preserve">Based on NI rate of 13.8% for full time staff a rate closer to 8% is more accurate. Typically quote 7% to 9% </t>
        </r>
      </text>
    </comment>
    <comment ref="K29" authorId="0" shapeId="0" xr:uid="{00000000-0006-0000-0B00-00000A000000}">
      <text>
        <r>
          <rPr>
            <sz val="9"/>
            <color indexed="81"/>
            <rFont val="Tahoma"/>
            <family val="2"/>
          </rPr>
          <t>Percentage needed to be added to the hourly wage rate for employers contribution</t>
        </r>
      </text>
    </comment>
    <comment ref="I30" authorId="0" shapeId="0" xr:uid="{00000000-0006-0000-0B00-00000B000000}">
      <text>
        <r>
          <rPr>
            <sz val="9"/>
            <color indexed="81"/>
            <rFont val="Tahoma"/>
            <family val="2"/>
          </rPr>
          <t>Based on auto enrolment minimum requirement and eligible earnings 3
% is recommended.</t>
        </r>
      </text>
    </comment>
    <comment ref="K30" authorId="0" shapeId="0" xr:uid="{00000000-0006-0000-0B00-00000C000000}">
      <text>
        <r>
          <rPr>
            <sz val="9"/>
            <color indexed="81"/>
            <rFont val="Tahoma"/>
            <family val="2"/>
          </rPr>
          <t>Employers contribution</t>
        </r>
      </text>
    </comment>
    <comment ref="I32" authorId="0" shapeId="0" xr:uid="{00000000-0006-0000-0B00-00000D000000}">
      <text>
        <r>
          <rPr>
            <sz val="9"/>
            <color indexed="81"/>
            <rFont val="Tahoma"/>
            <family val="2"/>
          </rPr>
          <t xml:space="preserve">Base on statutory requirement use 12.07%. Calculation includes provision of NI and Pension contribution
</t>
        </r>
      </text>
    </comment>
    <comment ref="K32" authorId="0" shapeId="0" xr:uid="{00000000-0006-0000-0B00-00000E000000}">
      <text>
        <r>
          <rPr>
            <sz val="9"/>
            <color indexed="81"/>
            <rFont val="Tahoma"/>
            <family val="2"/>
          </rPr>
          <t>The percentage of grossl wage costs to cover periods of holiday</t>
        </r>
      </text>
    </comment>
    <comment ref="I33" authorId="0" shapeId="0" xr:uid="{00000000-0006-0000-0B00-00000F000000}">
      <text>
        <r>
          <rPr>
            <sz val="9"/>
            <color indexed="81"/>
            <rFont val="Tahoma"/>
            <family val="2"/>
          </rPr>
          <t>Wage replacement costs for worker whilst training</t>
        </r>
      </text>
    </comment>
    <comment ref="K33" authorId="0" shapeId="0" xr:uid="{00000000-0006-0000-0B00-000010000000}">
      <text>
        <r>
          <rPr>
            <sz val="9"/>
            <color indexed="81"/>
            <rFont val="Tahoma"/>
            <family val="2"/>
          </rPr>
          <t>Allowance for cost of training based on value of gross wage costs</t>
        </r>
      </text>
    </comment>
    <comment ref="I34" authorId="0" shapeId="0" xr:uid="{00000000-0006-0000-0B00-000011000000}">
      <text>
        <r>
          <rPr>
            <sz val="9"/>
            <color indexed="81"/>
            <rFont val="Tahoma"/>
            <family val="2"/>
          </rPr>
          <t>Calculation makes provision for NI and Pension contribution</t>
        </r>
      </text>
    </comment>
    <comment ref="K34" authorId="0" shapeId="0" xr:uid="{00000000-0006-0000-0B00-000012000000}">
      <text>
        <r>
          <rPr>
            <sz val="9"/>
            <color indexed="81"/>
            <rFont val="Tahoma"/>
            <family val="2"/>
          </rPr>
          <t>Allowance for cost of sick pay that is non reclaimable - based on value of gross wage costs</t>
        </r>
      </text>
    </comment>
    <comment ref="I35" authorId="0" shapeId="0" xr:uid="{00000000-0006-0000-0B00-000013000000}">
      <text>
        <r>
          <rPr>
            <sz val="9"/>
            <color indexed="81"/>
            <rFont val="Tahoma"/>
            <family val="2"/>
          </rPr>
          <t xml:space="preserve">Calculation makes provision for NI and Pension contribution
</t>
        </r>
      </text>
    </comment>
    <comment ref="K35" authorId="0" shapeId="0" xr:uid="{00000000-0006-0000-0B00-000014000000}">
      <text>
        <r>
          <rPr>
            <sz val="9"/>
            <color indexed="81"/>
            <rFont val="Tahoma"/>
            <family val="2"/>
          </rPr>
          <t>Allowance for cost of notice pay - based on value of gross wage costs</t>
        </r>
      </text>
    </comment>
    <comment ref="K37" authorId="0" shapeId="0" xr:uid="{00000000-0006-0000-0B00-000015000000}">
      <text>
        <r>
          <rPr>
            <sz val="9"/>
            <color indexed="81"/>
            <rFont val="Tahoma"/>
            <family val="2"/>
          </rPr>
          <t>Enter mileage rate paid</t>
        </r>
      </text>
    </comment>
    <comment ref="K38" authorId="0" shapeId="0" xr:uid="{00000000-0006-0000-0B00-000016000000}">
      <text>
        <r>
          <rPr>
            <sz val="9"/>
            <color indexed="81"/>
            <rFont val="Tahoma"/>
            <family val="2"/>
          </rPr>
          <t>Enter actual value</t>
        </r>
      </text>
    </comment>
    <comment ref="I47" authorId="0" shapeId="0" xr:uid="{00000000-0006-0000-0B00-000017000000}">
      <text>
        <r>
          <rPr>
            <sz val="9"/>
            <color indexed="81"/>
            <rFont val="Tahoma"/>
            <family val="2"/>
          </rPr>
          <t>Calculation needed in exceptional circumstances only</t>
        </r>
      </text>
    </comment>
    <comment ref="I77" authorId="0" shapeId="0" xr:uid="{00000000-0006-0000-0B00-000018000000}">
      <text>
        <r>
          <rPr>
            <sz val="9"/>
            <color indexed="81"/>
            <rFont val="Tahoma"/>
            <family val="2"/>
          </rPr>
          <t>As a percentage</t>
        </r>
      </text>
    </comment>
    <comment ref="I80" authorId="0" shapeId="0" xr:uid="{00000000-0006-0000-0B00-000019000000}">
      <text>
        <r>
          <rPr>
            <sz val="9"/>
            <color indexed="81"/>
            <rFont val="Tahoma"/>
            <family val="2"/>
          </rPr>
          <t>For any relevant comment to be made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C00-000001000000}">
      <text>
        <r>
          <rPr>
            <sz val="9"/>
            <color indexed="81"/>
            <rFont val="Tahoma"/>
            <family val="2"/>
          </rPr>
          <t>Enter the commissioned visit time</t>
        </r>
      </text>
    </comment>
    <comment ref="K14" authorId="0" shapeId="0" xr:uid="{00000000-0006-0000-0C00-000002000000}">
      <text>
        <r>
          <rPr>
            <sz val="9"/>
            <color indexed="81"/>
            <rFont val="Tahoma"/>
            <family val="2"/>
          </rPr>
          <t>Enter the basic hourly rate paid</t>
        </r>
      </text>
    </comment>
    <comment ref="K16" authorId="0" shapeId="0" xr:uid="{00000000-0006-0000-0C00-000003000000}">
      <text>
        <r>
          <rPr>
            <sz val="9"/>
            <color indexed="81"/>
            <rFont val="Tahoma"/>
            <family val="2"/>
          </rPr>
          <t>Enter the enhanced hourly rate for working weekends</t>
        </r>
      </text>
    </comment>
    <comment ref="K18" authorId="0" shapeId="0" xr:uid="{00000000-0006-0000-0C00-000004000000}">
      <text>
        <r>
          <rPr>
            <sz val="9"/>
            <color indexed="81"/>
            <rFont val="Tahoma"/>
            <family val="2"/>
          </rPr>
          <t>Percentage added to basic hourly rate calculated by the increase in salary bill as a result of bank holidays</t>
        </r>
      </text>
    </comment>
    <comment ref="K20" authorId="0" shapeId="0" xr:uid="{00000000-0006-0000-0C00-000005000000}">
      <text>
        <r>
          <rPr>
            <sz val="9"/>
            <color indexed="81"/>
            <rFont val="Tahoma"/>
            <family val="2"/>
          </rPr>
          <t>Enter the distance between client visits</t>
        </r>
      </text>
    </comment>
    <comment ref="K22" authorId="0" shapeId="0" xr:uid="{00000000-0006-0000-0C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C00-000007000000}">
      <text>
        <r>
          <rPr>
            <sz val="9"/>
            <color indexed="81"/>
            <rFont val="Tahoma"/>
            <family val="2"/>
          </rPr>
          <t>Calculated speed</t>
        </r>
      </text>
    </comment>
    <comment ref="Q24" authorId="0" shapeId="0" xr:uid="{00000000-0006-0000-0C00-000008000000}">
      <text>
        <r>
          <rPr>
            <sz val="9"/>
            <color indexed="81"/>
            <rFont val="Tahoma"/>
            <family val="2"/>
          </rPr>
          <t>Enter the time taken (minutes) in reaching clients home
if the speed is not known</t>
        </r>
      </text>
    </comment>
    <comment ref="I29" authorId="0" shapeId="0" xr:uid="{00000000-0006-0000-0C00-000009000000}">
      <text>
        <r>
          <rPr>
            <sz val="9"/>
            <color indexed="81"/>
            <rFont val="Tahoma"/>
            <family val="2"/>
          </rPr>
          <t xml:space="preserve">Based on NI rate of 13.8% for full time staff a rate closer to 8% is more accurate. Typically quote 7% to 9% </t>
        </r>
      </text>
    </comment>
    <comment ref="K29" authorId="0" shapeId="0" xr:uid="{00000000-0006-0000-0C00-00000A000000}">
      <text>
        <r>
          <rPr>
            <sz val="9"/>
            <color indexed="81"/>
            <rFont val="Tahoma"/>
            <family val="2"/>
          </rPr>
          <t>Percentage needed to be added to the hourly wage rate for employers contribution</t>
        </r>
      </text>
    </comment>
    <comment ref="I30" authorId="0" shapeId="0" xr:uid="{00000000-0006-0000-0C00-00000B000000}">
      <text>
        <r>
          <rPr>
            <sz val="9"/>
            <color indexed="81"/>
            <rFont val="Tahoma"/>
            <family val="2"/>
          </rPr>
          <t>Based on auto enrolment minimum requirement and eligible earnings 3
% is recommended.</t>
        </r>
      </text>
    </comment>
    <comment ref="K30" authorId="0" shapeId="0" xr:uid="{00000000-0006-0000-0C00-00000C000000}">
      <text>
        <r>
          <rPr>
            <sz val="9"/>
            <color indexed="81"/>
            <rFont val="Tahoma"/>
            <family val="2"/>
          </rPr>
          <t>Employers contribution</t>
        </r>
      </text>
    </comment>
    <comment ref="I32" authorId="0" shapeId="0" xr:uid="{00000000-0006-0000-0C00-00000D000000}">
      <text>
        <r>
          <rPr>
            <sz val="9"/>
            <color indexed="81"/>
            <rFont val="Tahoma"/>
            <family val="2"/>
          </rPr>
          <t xml:space="preserve">Base on statutory requirement use 12.07%. Calculation includes provision of NI and Pension contribution
</t>
        </r>
      </text>
    </comment>
    <comment ref="K32" authorId="0" shapeId="0" xr:uid="{00000000-0006-0000-0C00-00000E000000}">
      <text>
        <r>
          <rPr>
            <sz val="9"/>
            <color indexed="81"/>
            <rFont val="Tahoma"/>
            <family val="2"/>
          </rPr>
          <t>The percentage of grossl wage costs to cover periods of holiday</t>
        </r>
      </text>
    </comment>
    <comment ref="I33" authorId="0" shapeId="0" xr:uid="{00000000-0006-0000-0C00-00000F000000}">
      <text>
        <r>
          <rPr>
            <sz val="9"/>
            <color indexed="81"/>
            <rFont val="Tahoma"/>
            <family val="2"/>
          </rPr>
          <t>Wage replacement costs for worker whilst training</t>
        </r>
      </text>
    </comment>
    <comment ref="K33" authorId="0" shapeId="0" xr:uid="{00000000-0006-0000-0C00-000010000000}">
      <text>
        <r>
          <rPr>
            <sz val="9"/>
            <color indexed="81"/>
            <rFont val="Tahoma"/>
            <family val="2"/>
          </rPr>
          <t>Allowance for cost of training based on value of gross wage costs</t>
        </r>
      </text>
    </comment>
    <comment ref="I34" authorId="0" shapeId="0" xr:uid="{00000000-0006-0000-0C00-000011000000}">
      <text>
        <r>
          <rPr>
            <sz val="9"/>
            <color indexed="81"/>
            <rFont val="Tahoma"/>
            <family val="2"/>
          </rPr>
          <t>Calculation makes provision for NI and Pension contribution</t>
        </r>
      </text>
    </comment>
    <comment ref="K34" authorId="0" shapeId="0" xr:uid="{00000000-0006-0000-0C00-000012000000}">
      <text>
        <r>
          <rPr>
            <sz val="9"/>
            <color indexed="81"/>
            <rFont val="Tahoma"/>
            <family val="2"/>
          </rPr>
          <t>Allowance for cost of sick pay that is non reclaimable - based on value of gross wage costs</t>
        </r>
      </text>
    </comment>
    <comment ref="I35" authorId="0" shapeId="0" xr:uid="{00000000-0006-0000-0C00-000013000000}">
      <text>
        <r>
          <rPr>
            <sz val="9"/>
            <color indexed="81"/>
            <rFont val="Tahoma"/>
            <family val="2"/>
          </rPr>
          <t xml:space="preserve">Calculation makes provision for NI and Pension contribution
</t>
        </r>
      </text>
    </comment>
    <comment ref="K35" authorId="0" shapeId="0" xr:uid="{00000000-0006-0000-0C00-000014000000}">
      <text>
        <r>
          <rPr>
            <sz val="9"/>
            <color indexed="81"/>
            <rFont val="Tahoma"/>
            <family val="2"/>
          </rPr>
          <t>Allowance for cost of notice pay - based on value of gross wage costs</t>
        </r>
      </text>
    </comment>
    <comment ref="K37" authorId="0" shapeId="0" xr:uid="{00000000-0006-0000-0C00-000015000000}">
      <text>
        <r>
          <rPr>
            <sz val="9"/>
            <color indexed="81"/>
            <rFont val="Tahoma"/>
            <family val="2"/>
          </rPr>
          <t>Enter mileage rate paid</t>
        </r>
      </text>
    </comment>
    <comment ref="K38" authorId="0" shapeId="0" xr:uid="{00000000-0006-0000-0C00-000016000000}">
      <text>
        <r>
          <rPr>
            <sz val="9"/>
            <color indexed="81"/>
            <rFont val="Tahoma"/>
            <family val="2"/>
          </rPr>
          <t>Enter actual value</t>
        </r>
      </text>
    </comment>
    <comment ref="I47" authorId="0" shapeId="0" xr:uid="{00000000-0006-0000-0C00-000017000000}">
      <text>
        <r>
          <rPr>
            <sz val="9"/>
            <color indexed="81"/>
            <rFont val="Tahoma"/>
            <family val="2"/>
          </rPr>
          <t>Calculation needed in exceptional circumstances only</t>
        </r>
      </text>
    </comment>
    <comment ref="I77" authorId="0" shapeId="0" xr:uid="{00000000-0006-0000-0C00-000018000000}">
      <text>
        <r>
          <rPr>
            <sz val="9"/>
            <color indexed="81"/>
            <rFont val="Tahoma"/>
            <family val="2"/>
          </rPr>
          <t>As a percentage</t>
        </r>
      </text>
    </comment>
    <comment ref="I80" authorId="0" shapeId="0" xr:uid="{00000000-0006-0000-0C00-000019000000}">
      <text>
        <r>
          <rPr>
            <sz val="9"/>
            <color indexed="81"/>
            <rFont val="Tahoma"/>
            <family val="2"/>
          </rPr>
          <t>For any relevant comment to be made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D00-000001000000}">
      <text>
        <r>
          <rPr>
            <sz val="9"/>
            <color indexed="81"/>
            <rFont val="Tahoma"/>
            <family val="2"/>
          </rPr>
          <t>Enter the commissioned visit time</t>
        </r>
      </text>
    </comment>
    <comment ref="K14" authorId="0" shapeId="0" xr:uid="{00000000-0006-0000-0D00-000002000000}">
      <text>
        <r>
          <rPr>
            <sz val="9"/>
            <color indexed="81"/>
            <rFont val="Tahoma"/>
            <family val="2"/>
          </rPr>
          <t>Enter the basic hourly rate paid</t>
        </r>
      </text>
    </comment>
    <comment ref="K16" authorId="0" shapeId="0" xr:uid="{00000000-0006-0000-0D00-000003000000}">
      <text>
        <r>
          <rPr>
            <sz val="9"/>
            <color indexed="81"/>
            <rFont val="Tahoma"/>
            <family val="2"/>
          </rPr>
          <t>Enter the enhanced hourly rate for working weekends</t>
        </r>
      </text>
    </comment>
    <comment ref="K18" authorId="0" shapeId="0" xr:uid="{00000000-0006-0000-0D00-000004000000}">
      <text>
        <r>
          <rPr>
            <sz val="9"/>
            <color indexed="81"/>
            <rFont val="Tahoma"/>
            <family val="2"/>
          </rPr>
          <t>Percentage added to basic hourly rate calculated by the increase in salary bill as a result of bank holidays</t>
        </r>
      </text>
    </comment>
    <comment ref="K20" authorId="0" shapeId="0" xr:uid="{00000000-0006-0000-0D00-000005000000}">
      <text>
        <r>
          <rPr>
            <sz val="9"/>
            <color indexed="81"/>
            <rFont val="Tahoma"/>
            <family val="2"/>
          </rPr>
          <t>Enter the distance between client visits</t>
        </r>
      </text>
    </comment>
    <comment ref="K22" authorId="0" shapeId="0" xr:uid="{00000000-0006-0000-0D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D00-000007000000}">
      <text>
        <r>
          <rPr>
            <sz val="9"/>
            <color indexed="81"/>
            <rFont val="Tahoma"/>
            <family val="2"/>
          </rPr>
          <t>Calculated speed</t>
        </r>
      </text>
    </comment>
    <comment ref="Q24" authorId="0" shapeId="0" xr:uid="{00000000-0006-0000-0D00-000008000000}">
      <text>
        <r>
          <rPr>
            <sz val="9"/>
            <color indexed="81"/>
            <rFont val="Tahoma"/>
            <family val="2"/>
          </rPr>
          <t>Enter the time taken (minutes) in reaching clients home
if the speed is not known</t>
        </r>
      </text>
    </comment>
    <comment ref="I29" authorId="0" shapeId="0" xr:uid="{00000000-0006-0000-0D00-000009000000}">
      <text>
        <r>
          <rPr>
            <sz val="9"/>
            <color indexed="81"/>
            <rFont val="Tahoma"/>
            <family val="2"/>
          </rPr>
          <t xml:space="preserve">Based on NI rate of 13.8% for full time staff a rate closer to 8% is more accurate. Typically quote 7% to 9% </t>
        </r>
      </text>
    </comment>
    <comment ref="K29" authorId="0" shapeId="0" xr:uid="{00000000-0006-0000-0D00-00000A000000}">
      <text>
        <r>
          <rPr>
            <sz val="9"/>
            <color indexed="81"/>
            <rFont val="Tahoma"/>
            <family val="2"/>
          </rPr>
          <t>Percentage needed to be added to the hourly wage rate for employers contribution</t>
        </r>
      </text>
    </comment>
    <comment ref="I30" authorId="0" shapeId="0" xr:uid="{00000000-0006-0000-0D00-00000B000000}">
      <text>
        <r>
          <rPr>
            <sz val="9"/>
            <color indexed="81"/>
            <rFont val="Tahoma"/>
            <family val="2"/>
          </rPr>
          <t>Based on auto enrolment minimum requirement and eligible earnings 3
% is recommended.</t>
        </r>
      </text>
    </comment>
    <comment ref="K30" authorId="0" shapeId="0" xr:uid="{00000000-0006-0000-0D00-00000C000000}">
      <text>
        <r>
          <rPr>
            <sz val="9"/>
            <color indexed="81"/>
            <rFont val="Tahoma"/>
            <family val="2"/>
          </rPr>
          <t>Employers contribution</t>
        </r>
      </text>
    </comment>
    <comment ref="I32" authorId="0" shapeId="0" xr:uid="{00000000-0006-0000-0D00-00000D000000}">
      <text>
        <r>
          <rPr>
            <sz val="9"/>
            <color indexed="81"/>
            <rFont val="Tahoma"/>
            <family val="2"/>
          </rPr>
          <t xml:space="preserve">Base on statutory requirement use 12.07%. Calculation includes provision of NI and Pension contribution
</t>
        </r>
      </text>
    </comment>
    <comment ref="K32" authorId="0" shapeId="0" xr:uid="{00000000-0006-0000-0D00-00000E000000}">
      <text>
        <r>
          <rPr>
            <sz val="9"/>
            <color indexed="81"/>
            <rFont val="Tahoma"/>
            <family val="2"/>
          </rPr>
          <t>The percentage of grossl wage costs to cover periods of holiday</t>
        </r>
      </text>
    </comment>
    <comment ref="I33" authorId="0" shapeId="0" xr:uid="{00000000-0006-0000-0D00-00000F000000}">
      <text>
        <r>
          <rPr>
            <sz val="9"/>
            <color indexed="81"/>
            <rFont val="Tahoma"/>
            <family val="2"/>
          </rPr>
          <t>Wage replacement costs for worker whilst training</t>
        </r>
      </text>
    </comment>
    <comment ref="K33" authorId="0" shapeId="0" xr:uid="{00000000-0006-0000-0D00-000010000000}">
      <text>
        <r>
          <rPr>
            <sz val="9"/>
            <color indexed="81"/>
            <rFont val="Tahoma"/>
            <family val="2"/>
          </rPr>
          <t>Allowance for cost of training based on value of gross wage costs</t>
        </r>
      </text>
    </comment>
    <comment ref="I34" authorId="0" shapeId="0" xr:uid="{00000000-0006-0000-0D00-000011000000}">
      <text>
        <r>
          <rPr>
            <sz val="9"/>
            <color indexed="81"/>
            <rFont val="Tahoma"/>
            <family val="2"/>
          </rPr>
          <t>Calculation makes provision for NI and Pension contribution</t>
        </r>
      </text>
    </comment>
    <comment ref="K34" authorId="0" shapeId="0" xr:uid="{00000000-0006-0000-0D00-000012000000}">
      <text>
        <r>
          <rPr>
            <sz val="9"/>
            <color indexed="81"/>
            <rFont val="Tahoma"/>
            <family val="2"/>
          </rPr>
          <t>Allowance for cost of sick pay that is non reclaimable - based on value of gross wage costs</t>
        </r>
      </text>
    </comment>
    <comment ref="I35" authorId="0" shapeId="0" xr:uid="{00000000-0006-0000-0D00-000013000000}">
      <text>
        <r>
          <rPr>
            <sz val="9"/>
            <color indexed="81"/>
            <rFont val="Tahoma"/>
            <family val="2"/>
          </rPr>
          <t xml:space="preserve">Calculation makes provision for NI and Pension contribution
</t>
        </r>
      </text>
    </comment>
    <comment ref="K35" authorId="0" shapeId="0" xr:uid="{00000000-0006-0000-0D00-000014000000}">
      <text>
        <r>
          <rPr>
            <sz val="9"/>
            <color indexed="81"/>
            <rFont val="Tahoma"/>
            <family val="2"/>
          </rPr>
          <t>Allowance for cost of notice pay - based on value of gross wage costs</t>
        </r>
      </text>
    </comment>
    <comment ref="K37" authorId="0" shapeId="0" xr:uid="{00000000-0006-0000-0D00-000015000000}">
      <text>
        <r>
          <rPr>
            <sz val="9"/>
            <color indexed="81"/>
            <rFont val="Tahoma"/>
            <family val="2"/>
          </rPr>
          <t>Enter mileage rate paid</t>
        </r>
      </text>
    </comment>
    <comment ref="K38" authorId="0" shapeId="0" xr:uid="{00000000-0006-0000-0D00-000016000000}">
      <text>
        <r>
          <rPr>
            <sz val="9"/>
            <color indexed="81"/>
            <rFont val="Tahoma"/>
            <family val="2"/>
          </rPr>
          <t>Enter actual value</t>
        </r>
      </text>
    </comment>
    <comment ref="I47" authorId="0" shapeId="0" xr:uid="{00000000-0006-0000-0D00-000017000000}">
      <text>
        <r>
          <rPr>
            <sz val="9"/>
            <color indexed="81"/>
            <rFont val="Tahoma"/>
            <family val="2"/>
          </rPr>
          <t>Calculation needed in exceptional circumstances only</t>
        </r>
      </text>
    </comment>
    <comment ref="I77" authorId="0" shapeId="0" xr:uid="{00000000-0006-0000-0D00-000018000000}">
      <text>
        <r>
          <rPr>
            <sz val="9"/>
            <color indexed="81"/>
            <rFont val="Tahoma"/>
            <family val="2"/>
          </rPr>
          <t>As a percentage</t>
        </r>
      </text>
    </comment>
    <comment ref="I80" authorId="0" shapeId="0" xr:uid="{00000000-0006-0000-0D00-000019000000}">
      <text>
        <r>
          <rPr>
            <sz val="9"/>
            <color indexed="81"/>
            <rFont val="Tahoma"/>
            <family val="2"/>
          </rPr>
          <t>For any relevant comment to be made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E00-000001000000}">
      <text>
        <r>
          <rPr>
            <sz val="9"/>
            <color indexed="81"/>
            <rFont val="Tahoma"/>
            <family val="2"/>
          </rPr>
          <t>Enter the commissioned visit time</t>
        </r>
      </text>
    </comment>
    <comment ref="K14" authorId="0" shapeId="0" xr:uid="{00000000-0006-0000-0E00-000002000000}">
      <text>
        <r>
          <rPr>
            <sz val="9"/>
            <color indexed="81"/>
            <rFont val="Tahoma"/>
            <family val="2"/>
          </rPr>
          <t>Enter the basic hourly rate paid</t>
        </r>
      </text>
    </comment>
    <comment ref="K16" authorId="0" shapeId="0" xr:uid="{00000000-0006-0000-0E00-000003000000}">
      <text>
        <r>
          <rPr>
            <sz val="9"/>
            <color indexed="81"/>
            <rFont val="Tahoma"/>
            <family val="2"/>
          </rPr>
          <t>Enter the enhanced hourly rate for working weekends</t>
        </r>
      </text>
    </comment>
    <comment ref="K18" authorId="0" shapeId="0" xr:uid="{00000000-0006-0000-0E00-000004000000}">
      <text>
        <r>
          <rPr>
            <sz val="9"/>
            <color indexed="81"/>
            <rFont val="Tahoma"/>
            <family val="2"/>
          </rPr>
          <t>Percentage added to basic hourly rate calculated by the increase in salary bill as a result of bank holidays</t>
        </r>
      </text>
    </comment>
    <comment ref="K20" authorId="0" shapeId="0" xr:uid="{00000000-0006-0000-0E00-000005000000}">
      <text>
        <r>
          <rPr>
            <sz val="9"/>
            <color indexed="81"/>
            <rFont val="Tahoma"/>
            <family val="2"/>
          </rPr>
          <t>Enter the distance between client visits</t>
        </r>
      </text>
    </comment>
    <comment ref="K22" authorId="0" shapeId="0" xr:uid="{00000000-0006-0000-0E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E00-000007000000}">
      <text>
        <r>
          <rPr>
            <sz val="9"/>
            <color indexed="81"/>
            <rFont val="Tahoma"/>
            <family val="2"/>
          </rPr>
          <t>Calculated speed</t>
        </r>
      </text>
    </comment>
    <comment ref="Q24" authorId="0" shapeId="0" xr:uid="{00000000-0006-0000-0E00-000008000000}">
      <text>
        <r>
          <rPr>
            <sz val="9"/>
            <color indexed="81"/>
            <rFont val="Tahoma"/>
            <family val="2"/>
          </rPr>
          <t>Enter the time taken (minutes) in reaching clients home
if the speed is not known</t>
        </r>
      </text>
    </comment>
    <comment ref="I29" authorId="0" shapeId="0" xr:uid="{00000000-0006-0000-0E00-000009000000}">
      <text>
        <r>
          <rPr>
            <sz val="9"/>
            <color indexed="81"/>
            <rFont val="Tahoma"/>
            <family val="2"/>
          </rPr>
          <t xml:space="preserve">Based on NI rate of 13.8% for full time staff a rate closer to 8% is more accurate. Typically quote 7% to 9% </t>
        </r>
      </text>
    </comment>
    <comment ref="K29" authorId="0" shapeId="0" xr:uid="{00000000-0006-0000-0E00-00000A000000}">
      <text>
        <r>
          <rPr>
            <sz val="9"/>
            <color indexed="81"/>
            <rFont val="Tahoma"/>
            <family val="2"/>
          </rPr>
          <t>Percentage needed to be added to the hourly wage rate for employers contribution</t>
        </r>
      </text>
    </comment>
    <comment ref="I30" authorId="0" shapeId="0" xr:uid="{00000000-0006-0000-0E00-00000B000000}">
      <text>
        <r>
          <rPr>
            <sz val="9"/>
            <color indexed="81"/>
            <rFont val="Tahoma"/>
            <family val="2"/>
          </rPr>
          <t>Based on auto enrolment minimum requirement and eligible earnings 3
% is recommended.</t>
        </r>
      </text>
    </comment>
    <comment ref="K30" authorId="0" shapeId="0" xr:uid="{00000000-0006-0000-0E00-00000C000000}">
      <text>
        <r>
          <rPr>
            <sz val="9"/>
            <color indexed="81"/>
            <rFont val="Tahoma"/>
            <family val="2"/>
          </rPr>
          <t>Employers contribution</t>
        </r>
      </text>
    </comment>
    <comment ref="I32" authorId="0" shapeId="0" xr:uid="{00000000-0006-0000-0E00-00000D000000}">
      <text>
        <r>
          <rPr>
            <sz val="9"/>
            <color indexed="81"/>
            <rFont val="Tahoma"/>
            <family val="2"/>
          </rPr>
          <t xml:space="preserve">Base on statutory requirement use 12.07%. Calculation includes provision of NI and Pension contribution
</t>
        </r>
      </text>
    </comment>
    <comment ref="K32" authorId="0" shapeId="0" xr:uid="{00000000-0006-0000-0E00-00000E000000}">
      <text>
        <r>
          <rPr>
            <sz val="9"/>
            <color indexed="81"/>
            <rFont val="Tahoma"/>
            <family val="2"/>
          </rPr>
          <t>The percentage of grossl wage costs to cover periods of holiday</t>
        </r>
      </text>
    </comment>
    <comment ref="I33" authorId="0" shapeId="0" xr:uid="{00000000-0006-0000-0E00-00000F000000}">
      <text>
        <r>
          <rPr>
            <sz val="9"/>
            <color indexed="81"/>
            <rFont val="Tahoma"/>
            <family val="2"/>
          </rPr>
          <t>Wage replacement costs for worker whilst training</t>
        </r>
      </text>
    </comment>
    <comment ref="K33" authorId="0" shapeId="0" xr:uid="{00000000-0006-0000-0E00-000010000000}">
      <text>
        <r>
          <rPr>
            <sz val="9"/>
            <color indexed="81"/>
            <rFont val="Tahoma"/>
            <family val="2"/>
          </rPr>
          <t>Allowance for cost of training based on value of gross wage costs</t>
        </r>
      </text>
    </comment>
    <comment ref="I34" authorId="0" shapeId="0" xr:uid="{00000000-0006-0000-0E00-000011000000}">
      <text>
        <r>
          <rPr>
            <sz val="9"/>
            <color indexed="81"/>
            <rFont val="Tahoma"/>
            <family val="2"/>
          </rPr>
          <t>Calculation makes provision for NI and Pension contribution</t>
        </r>
      </text>
    </comment>
    <comment ref="K34" authorId="0" shapeId="0" xr:uid="{00000000-0006-0000-0E00-000012000000}">
      <text>
        <r>
          <rPr>
            <sz val="9"/>
            <color indexed="81"/>
            <rFont val="Tahoma"/>
            <family val="2"/>
          </rPr>
          <t>Allowance for cost of sick pay that is non reclaimable - based on value of gross wage costs</t>
        </r>
      </text>
    </comment>
    <comment ref="I35" authorId="0" shapeId="0" xr:uid="{00000000-0006-0000-0E00-000013000000}">
      <text>
        <r>
          <rPr>
            <sz val="9"/>
            <color indexed="81"/>
            <rFont val="Tahoma"/>
            <family val="2"/>
          </rPr>
          <t xml:space="preserve">Calculation makes provision for NI and Pension contribution
</t>
        </r>
      </text>
    </comment>
    <comment ref="K35" authorId="0" shapeId="0" xr:uid="{00000000-0006-0000-0E00-000014000000}">
      <text>
        <r>
          <rPr>
            <sz val="9"/>
            <color indexed="81"/>
            <rFont val="Tahoma"/>
            <family val="2"/>
          </rPr>
          <t>Allowance for cost of notice pay - based on value of gross wage costs</t>
        </r>
      </text>
    </comment>
    <comment ref="K37" authorId="0" shapeId="0" xr:uid="{00000000-0006-0000-0E00-000015000000}">
      <text>
        <r>
          <rPr>
            <sz val="9"/>
            <color indexed="81"/>
            <rFont val="Tahoma"/>
            <family val="2"/>
          </rPr>
          <t>Enter mileage rate paid</t>
        </r>
      </text>
    </comment>
    <comment ref="K38" authorId="0" shapeId="0" xr:uid="{00000000-0006-0000-0E00-000016000000}">
      <text>
        <r>
          <rPr>
            <sz val="9"/>
            <color indexed="81"/>
            <rFont val="Tahoma"/>
            <family val="2"/>
          </rPr>
          <t>Enter actual value</t>
        </r>
      </text>
    </comment>
    <comment ref="I47" authorId="0" shapeId="0" xr:uid="{00000000-0006-0000-0E00-000017000000}">
      <text>
        <r>
          <rPr>
            <sz val="9"/>
            <color indexed="81"/>
            <rFont val="Tahoma"/>
            <family val="2"/>
          </rPr>
          <t>Calculation needed in exceptional circumstances only</t>
        </r>
      </text>
    </comment>
    <comment ref="I77" authorId="0" shapeId="0" xr:uid="{00000000-0006-0000-0E00-000018000000}">
      <text>
        <r>
          <rPr>
            <sz val="9"/>
            <color indexed="81"/>
            <rFont val="Tahoma"/>
            <family val="2"/>
          </rPr>
          <t>As a percentage</t>
        </r>
      </text>
    </comment>
    <comment ref="I80" authorId="0" shapeId="0" xr:uid="{00000000-0006-0000-0E00-000019000000}">
      <text>
        <r>
          <rPr>
            <sz val="9"/>
            <color indexed="81"/>
            <rFont val="Tahoma"/>
            <family val="2"/>
          </rPr>
          <t>For any relevant comment to be made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100-000001000000}">
      <text>
        <r>
          <rPr>
            <sz val="9"/>
            <color indexed="81"/>
            <rFont val="Tahoma"/>
            <family val="2"/>
          </rPr>
          <t>Enter the commissioned visit time</t>
        </r>
      </text>
    </comment>
    <comment ref="K15" authorId="0" shapeId="0" xr:uid="{00000000-0006-0000-0100-000002000000}">
      <text>
        <r>
          <rPr>
            <sz val="9"/>
            <color indexed="81"/>
            <rFont val="Tahoma"/>
            <family val="2"/>
          </rPr>
          <t>Enter the distance between client visits</t>
        </r>
      </text>
    </comment>
    <comment ref="K17" authorId="0" shapeId="0" xr:uid="{00000000-0006-0000-0100-000003000000}">
      <text>
        <r>
          <rPr>
            <sz val="9"/>
            <color indexed="81"/>
            <rFont val="Tahoma"/>
            <family val="2"/>
          </rPr>
          <t>Enter the speed of travel if known or enter the travel time in the yellow box opposite and enter the value shown the the box above</t>
        </r>
      </text>
    </comment>
    <comment ref="Q17" authorId="0" shapeId="0" xr:uid="{00000000-0006-0000-0100-000004000000}">
      <text>
        <r>
          <rPr>
            <sz val="9"/>
            <color indexed="81"/>
            <rFont val="Tahoma"/>
            <family val="2"/>
          </rPr>
          <t>Calculated speed</t>
        </r>
      </text>
    </comment>
    <comment ref="Q19" authorId="0" shapeId="0" xr:uid="{00000000-0006-0000-0100-000005000000}">
      <text>
        <r>
          <rPr>
            <sz val="9"/>
            <color indexed="81"/>
            <rFont val="Tahoma"/>
            <family val="2"/>
          </rPr>
          <t>Enter the time taken (minutes) in reaching clients home
if the speed is not 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200-000001000000}">
      <text>
        <r>
          <rPr>
            <sz val="9"/>
            <color indexed="81"/>
            <rFont val="Tahoma"/>
            <family val="2"/>
          </rPr>
          <t>Enter the commissioned visit time</t>
        </r>
      </text>
    </comment>
    <comment ref="K15" authorId="0" shapeId="0" xr:uid="{00000000-0006-0000-0200-000002000000}">
      <text>
        <r>
          <rPr>
            <sz val="9"/>
            <color indexed="81"/>
            <rFont val="Tahoma"/>
            <family val="2"/>
          </rPr>
          <t>Enter the distance between client visits</t>
        </r>
      </text>
    </comment>
    <comment ref="K17" authorId="0" shapeId="0" xr:uid="{00000000-0006-0000-0200-000003000000}">
      <text>
        <r>
          <rPr>
            <sz val="9"/>
            <color indexed="81"/>
            <rFont val="Tahoma"/>
            <family val="2"/>
          </rPr>
          <t>Enter the speed of travel if known or enter the travel time in the yellow box opposite and enter the value shown the the box above it into this cell</t>
        </r>
      </text>
    </comment>
    <comment ref="Q17" authorId="0" shapeId="0" xr:uid="{00000000-0006-0000-0200-000004000000}">
      <text>
        <r>
          <rPr>
            <sz val="9"/>
            <color indexed="81"/>
            <rFont val="Tahoma"/>
            <family val="2"/>
          </rPr>
          <t>Calculated speed</t>
        </r>
      </text>
    </comment>
    <comment ref="Q19" authorId="0" shapeId="0" xr:uid="{00000000-0006-0000-0200-000005000000}">
      <text>
        <r>
          <rPr>
            <sz val="9"/>
            <color indexed="81"/>
            <rFont val="Tahoma"/>
            <family val="2"/>
          </rPr>
          <t>Enter the time taken (minutes) in reaching clients home
if the speed is not known</t>
        </r>
      </text>
    </comment>
    <comment ref="K23" authorId="0" shapeId="0" xr:uid="{00000000-0006-0000-0200-000006000000}">
      <text>
        <r>
          <rPr>
            <sz val="9"/>
            <color indexed="81"/>
            <rFont val="Tahoma"/>
            <family val="2"/>
          </rPr>
          <t>Enter the basic hourly rate paid</t>
        </r>
      </text>
    </comment>
    <comment ref="K25" authorId="0" shapeId="0" xr:uid="{00000000-0006-0000-0200-000007000000}">
      <text>
        <r>
          <rPr>
            <sz val="9"/>
            <color indexed="81"/>
            <rFont val="Tahoma"/>
            <family val="2"/>
          </rPr>
          <t>Enter the enhanced hourly rate for working weekends</t>
        </r>
      </text>
    </comment>
    <comment ref="K27" authorId="0" shapeId="0" xr:uid="{00000000-0006-0000-0200-000008000000}">
      <text>
        <r>
          <rPr>
            <sz val="9"/>
            <color indexed="81"/>
            <rFont val="Tahoma"/>
            <family val="2"/>
          </rPr>
          <t>Percentage added to basic hourly rate calculated by the increase in salary bill as a result of bank holidays</t>
        </r>
      </text>
    </comment>
    <comment ref="K29" authorId="0" shapeId="0" xr:uid="{00000000-0006-0000-0200-000009000000}">
      <text>
        <r>
          <rPr>
            <sz val="9"/>
            <color indexed="81"/>
            <rFont val="Tahoma"/>
            <family val="2"/>
          </rPr>
          <t>Allowance for cost of training based on value of total wage costs</t>
        </r>
      </text>
    </comment>
    <comment ref="I30" authorId="0" shapeId="0" xr:uid="{00000000-0006-0000-0200-00000A000000}">
      <text>
        <r>
          <rPr>
            <b/>
            <sz val="9"/>
            <color indexed="81"/>
            <rFont val="Tahoma"/>
            <family val="2"/>
          </rPr>
          <t>Peter Randall:</t>
        </r>
        <r>
          <rPr>
            <sz val="9"/>
            <color indexed="81"/>
            <rFont val="Tahoma"/>
            <family val="2"/>
          </rPr>
          <t xml:space="preserve">
 1% to gross pay, based on the auto enrolment minimum requirement.  Employer contributions are actually on gross pay in excess of £5,824 per year. Also, not all staff are eligible for automatic enrolment (those earning less than £10k) and some are expected to drop out a rate closer to 0.6% may be more reasonable.</t>
        </r>
      </text>
    </comment>
    <comment ref="K30" authorId="0" shapeId="0" xr:uid="{00000000-0006-0000-0200-00000B000000}">
      <text>
        <r>
          <rPr>
            <sz val="9"/>
            <color indexed="81"/>
            <rFont val="Tahoma"/>
            <family val="2"/>
          </rPr>
          <t>Employers contribution</t>
        </r>
      </text>
    </comment>
    <comment ref="K31" authorId="0" shapeId="0" xr:uid="{00000000-0006-0000-0200-00000C000000}">
      <text>
        <r>
          <rPr>
            <sz val="9"/>
            <color indexed="81"/>
            <rFont val="Tahoma"/>
            <family val="2"/>
          </rPr>
          <t>Allowance for cost of sick pay that is non reclaimable - based on value of total wage costs</t>
        </r>
      </text>
    </comment>
    <comment ref="K32" authorId="0" shapeId="0" xr:uid="{00000000-0006-0000-0200-00000D000000}">
      <text>
        <r>
          <rPr>
            <sz val="9"/>
            <color indexed="81"/>
            <rFont val="Tahoma"/>
            <family val="2"/>
          </rPr>
          <t>The percentage of total wage costs to cover periods of holiday</t>
        </r>
      </text>
    </comment>
    <comment ref="K33" authorId="0" shapeId="0" xr:uid="{00000000-0006-0000-0200-00000E000000}">
      <text>
        <r>
          <rPr>
            <sz val="9"/>
            <color indexed="81"/>
            <rFont val="Tahoma"/>
            <family val="2"/>
          </rPr>
          <t>Allowance for cost of notice pay - based on value of total wage costs</t>
        </r>
      </text>
    </comment>
    <comment ref="I34" authorId="0" shapeId="0" xr:uid="{00000000-0006-0000-0200-00000F000000}">
      <text>
        <r>
          <rPr>
            <b/>
            <sz val="9"/>
            <color indexed="81"/>
            <rFont val="Tahoma"/>
            <family val="2"/>
          </rPr>
          <t>Peter Randall:</t>
        </r>
        <r>
          <rPr>
            <sz val="9"/>
            <color indexed="81"/>
            <rFont val="Tahoma"/>
            <family val="2"/>
          </rPr>
          <t xml:space="preserve">
• Bearing in mind that the first £156 a person earns each week is under the NI threshold, and based on an employers’ NI rate of 13.8% the average member of staff would have to be working a 40-hour week and earning £12.50 per hour in order to have an effective employers NI rate of 9.5%. Rate closer to 4.5% is more accurate.
</t>
        </r>
      </text>
    </comment>
    <comment ref="K34" authorId="0" shapeId="0" xr:uid="{00000000-0006-0000-0200-000010000000}">
      <text>
        <r>
          <rPr>
            <sz val="9"/>
            <color indexed="81"/>
            <rFont val="Tahoma"/>
            <family val="2"/>
          </rPr>
          <t>Percentage needed to be added to the hourly wage rate for employers contribution</t>
        </r>
      </text>
    </comment>
    <comment ref="K36" authorId="0" shapeId="0" xr:uid="{00000000-0006-0000-0200-000011000000}">
      <text>
        <r>
          <rPr>
            <sz val="9"/>
            <color indexed="81"/>
            <rFont val="Tahoma"/>
            <family val="2"/>
          </rPr>
          <t>Enter mileage rate paid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300-000001000000}">
      <text>
        <r>
          <rPr>
            <sz val="9"/>
            <color indexed="81"/>
            <rFont val="Tahoma"/>
            <family val="2"/>
          </rPr>
          <t>Enter the commissioned visit time</t>
        </r>
      </text>
    </comment>
    <comment ref="K15" authorId="0" shapeId="0" xr:uid="{00000000-0006-0000-0300-000002000000}">
      <text>
        <r>
          <rPr>
            <sz val="9"/>
            <color indexed="81"/>
            <rFont val="Tahoma"/>
            <family val="2"/>
          </rPr>
          <t>Enter the basic hourly rate paid</t>
        </r>
      </text>
    </comment>
    <comment ref="K17" authorId="0" shapeId="0" xr:uid="{00000000-0006-0000-0300-000003000000}">
      <text>
        <r>
          <rPr>
            <sz val="9"/>
            <color indexed="81"/>
            <rFont val="Tahoma"/>
            <family val="2"/>
          </rPr>
          <t>Enter the enhanced hourly rate for working weekends</t>
        </r>
      </text>
    </comment>
    <comment ref="K19" authorId="0" shapeId="0" xr:uid="{00000000-0006-0000-0300-000004000000}">
      <text>
        <r>
          <rPr>
            <sz val="9"/>
            <color indexed="81"/>
            <rFont val="Tahoma"/>
            <family val="2"/>
          </rPr>
          <t>Percentage added to basic hourly rate calculated by the increase in salary bill as a result of bank holidays</t>
        </r>
      </text>
    </comment>
    <comment ref="K21" authorId="0" shapeId="0" xr:uid="{00000000-0006-0000-0300-000005000000}">
      <text>
        <r>
          <rPr>
            <sz val="9"/>
            <color indexed="81"/>
            <rFont val="Tahoma"/>
            <family val="2"/>
          </rPr>
          <t>Enter the distance between client visits</t>
        </r>
      </text>
    </comment>
    <comment ref="K23" authorId="0" shapeId="0" xr:uid="{00000000-0006-0000-0300-000006000000}">
      <text>
        <r>
          <rPr>
            <sz val="9"/>
            <color indexed="81"/>
            <rFont val="Tahoma"/>
            <family val="2"/>
          </rPr>
          <t>Enter the speed of travel if known or enter the travel time in the yellow box opposite and enter the value shown the the box above it into this cell</t>
        </r>
      </text>
    </comment>
    <comment ref="Q23" authorId="0" shapeId="0" xr:uid="{00000000-0006-0000-0300-000007000000}">
      <text>
        <r>
          <rPr>
            <sz val="9"/>
            <color indexed="81"/>
            <rFont val="Tahoma"/>
            <family val="2"/>
          </rPr>
          <t>Calculated speed</t>
        </r>
      </text>
    </comment>
    <comment ref="Q25" authorId="0" shapeId="0" xr:uid="{00000000-0006-0000-0300-000008000000}">
      <text>
        <r>
          <rPr>
            <sz val="9"/>
            <color indexed="81"/>
            <rFont val="Tahoma"/>
            <family val="2"/>
          </rPr>
          <t>Enter the time taken (minutes) in reaching clients home
if the speed is not known</t>
        </r>
      </text>
    </comment>
    <comment ref="I30" authorId="0" shapeId="0" xr:uid="{00000000-0006-0000-0300-000009000000}">
      <text>
        <r>
          <rPr>
            <sz val="9"/>
            <color indexed="81"/>
            <rFont val="Tahoma"/>
            <family val="2"/>
          </rPr>
          <t xml:space="preserve">The first £162 a person earns each week is under the NI threshold, and based on an employers’ NI rate of 13.8% the average member of staff would have to be working a 40-hour week and earning £12.50 per hour in order to have an effective employers NI rate of 9.5%. Rate closer to 4.5% is more accurate. Typically quote 7-9% there, LLW drives it up as do recruitment challenges. </t>
        </r>
      </text>
    </comment>
    <comment ref="K30" authorId="0" shapeId="0" xr:uid="{00000000-0006-0000-0300-00000A000000}">
      <text>
        <r>
          <rPr>
            <sz val="9"/>
            <color indexed="81"/>
            <rFont val="Tahoma"/>
            <family val="2"/>
          </rPr>
          <t>Percentage needed to be added to the hourly wage rate for employers contribution</t>
        </r>
      </text>
    </comment>
    <comment ref="I31" authorId="0" shapeId="0" xr:uid="{00000000-0006-0000-0300-00000B000000}">
      <text>
        <r>
          <rPr>
            <sz val="9"/>
            <color indexed="81"/>
            <rFont val="Tahoma"/>
            <family val="2"/>
          </rPr>
          <t>2% to gross pay, based on the auto enrolment minimum requirement.  Employer contributions are on gross pay in excess of £6,136 per year. Also, not all staff are eligible for automatic enrolment (those earning less than £10k) and some are expected to drop out, a rate closer to 0.6% may be more reasonable. Be mindful that the employer contribution is going up to 3% shortly. I would suggest that this remains a 2%</t>
        </r>
      </text>
    </comment>
    <comment ref="K31" authorId="0" shapeId="0" xr:uid="{00000000-0006-0000-0300-00000C000000}">
      <text>
        <r>
          <rPr>
            <sz val="9"/>
            <color indexed="81"/>
            <rFont val="Tahoma"/>
            <family val="2"/>
          </rPr>
          <t>Employers contribution</t>
        </r>
      </text>
    </comment>
    <comment ref="I33" authorId="0" shapeId="0" xr:uid="{00000000-0006-0000-0300-00000D000000}">
      <text>
        <r>
          <rPr>
            <sz val="9"/>
            <color indexed="81"/>
            <rFont val="Tahoma"/>
            <family val="2"/>
          </rPr>
          <t xml:space="preserve">The costs of statutory holiday pay can only be earned while the employee is actually working and is therefore 52 weeks less the 5.6 weeks that the worker takes as annual leave. The calculation for holiday pay expressed as a percentage is (5.6 ÷ 46.4) × 100 or 12.07%.
Calculation includes provision of NI and Pension contribution
</t>
        </r>
      </text>
    </comment>
    <comment ref="K33" authorId="0" shapeId="0" xr:uid="{00000000-0006-0000-0300-00000E000000}">
      <text>
        <r>
          <rPr>
            <sz val="9"/>
            <color indexed="81"/>
            <rFont val="Tahoma"/>
            <family val="2"/>
          </rPr>
          <t>The percentage of grossl wage costs to cover periods of holiday</t>
        </r>
      </text>
    </comment>
    <comment ref="I34" authorId="0" shapeId="0" xr:uid="{00000000-0006-0000-0300-00000F000000}">
      <text>
        <r>
          <rPr>
            <sz val="9"/>
            <color indexed="81"/>
            <rFont val="Tahoma"/>
            <family val="2"/>
          </rPr>
          <t>This figure covers the cost of paying the worker’s wages while he/she attends training and supervision (and is therefore not generating a fee for services). The other costs associated with training (trainer, course materials, room hire etc) are met from the provider’s gross margin.
Calculation includes provision for NI and Pension contribution</t>
        </r>
      </text>
    </comment>
    <comment ref="K34" authorId="0" shapeId="0" xr:uid="{00000000-0006-0000-0300-000010000000}">
      <text>
        <r>
          <rPr>
            <sz val="9"/>
            <color indexed="81"/>
            <rFont val="Tahoma"/>
            <family val="2"/>
          </rPr>
          <t>Allowance for cost of training based on value of gross wage costs</t>
        </r>
      </text>
    </comment>
    <comment ref="I35" authorId="0" shapeId="0" xr:uid="{00000000-0006-0000-0300-000011000000}">
      <text>
        <r>
          <rPr>
            <sz val="9"/>
            <color indexed="81"/>
            <rFont val="Tahoma"/>
            <family val="2"/>
          </rPr>
          <t>Calculation makes provision for NI and Pension contribution</t>
        </r>
      </text>
    </comment>
    <comment ref="K35" authorId="0" shapeId="0" xr:uid="{00000000-0006-0000-0300-000012000000}">
      <text>
        <r>
          <rPr>
            <sz val="9"/>
            <color indexed="81"/>
            <rFont val="Tahoma"/>
            <family val="2"/>
          </rPr>
          <t>Allowance for cost of sick pay that is non reclaimable - based on value of gross wage costs</t>
        </r>
      </text>
    </comment>
    <comment ref="I36" authorId="0" shapeId="0" xr:uid="{00000000-0006-0000-0300-000013000000}">
      <text>
        <r>
          <rPr>
            <sz val="9"/>
            <color indexed="81"/>
            <rFont val="Tahoma"/>
            <family val="2"/>
          </rPr>
          <t xml:space="preserve">Calculation makes provision for NI and Pension contribution
</t>
        </r>
      </text>
    </comment>
    <comment ref="K36" authorId="0" shapeId="0" xr:uid="{00000000-0006-0000-0300-000014000000}">
      <text>
        <r>
          <rPr>
            <sz val="9"/>
            <color indexed="81"/>
            <rFont val="Tahoma"/>
            <family val="2"/>
          </rPr>
          <t>Allowance for cost of notice pay - based on value of gross wage costs</t>
        </r>
      </text>
    </comment>
    <comment ref="K38" authorId="0" shapeId="0" xr:uid="{00000000-0006-0000-0300-000015000000}">
      <text>
        <r>
          <rPr>
            <sz val="9"/>
            <color indexed="81"/>
            <rFont val="Tahoma"/>
            <family val="2"/>
          </rPr>
          <t>Enter mileage rate paid</t>
        </r>
      </text>
    </comment>
    <comment ref="I48" authorId="0" shapeId="0" xr:uid="{00000000-0006-0000-0300-000016000000}">
      <text>
        <r>
          <rPr>
            <sz val="9"/>
            <color indexed="81"/>
            <rFont val="Tahoma"/>
            <family val="2"/>
          </rPr>
          <t>The apprenticeship levy requires all employers operating in the UK, with a pay bill over £3 million each year, to make an investment in apprenticeships.
The levy will be charged at a rate of 0.5% of the annual pay bill. There is a levy allowance of £15,000 per year to offset against the levy to be paid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400-000001000000}">
      <text>
        <r>
          <rPr>
            <sz val="9"/>
            <color indexed="81"/>
            <rFont val="Tahoma"/>
            <family val="2"/>
          </rPr>
          <t>Enter the commissioned visit time</t>
        </r>
      </text>
    </comment>
    <comment ref="K15" authorId="0" shapeId="0" xr:uid="{00000000-0006-0000-0400-000002000000}">
      <text>
        <r>
          <rPr>
            <sz val="9"/>
            <color indexed="81"/>
            <rFont val="Tahoma"/>
            <family val="2"/>
          </rPr>
          <t>Enter the basic hourly rate paid</t>
        </r>
      </text>
    </comment>
    <comment ref="K17" authorId="0" shapeId="0" xr:uid="{00000000-0006-0000-0400-000003000000}">
      <text>
        <r>
          <rPr>
            <sz val="9"/>
            <color indexed="81"/>
            <rFont val="Tahoma"/>
            <family val="2"/>
          </rPr>
          <t>Enter the enhanced hourly rate for working weekends</t>
        </r>
      </text>
    </comment>
    <comment ref="K19" authorId="0" shapeId="0" xr:uid="{00000000-0006-0000-0400-000004000000}">
      <text>
        <r>
          <rPr>
            <sz val="9"/>
            <color indexed="81"/>
            <rFont val="Tahoma"/>
            <family val="2"/>
          </rPr>
          <t>Percentage added to basic hourly rate calculated by the increase in salary bill as a result of bank holidays</t>
        </r>
      </text>
    </comment>
    <comment ref="K21" authorId="0" shapeId="0" xr:uid="{00000000-0006-0000-0400-000005000000}">
      <text>
        <r>
          <rPr>
            <sz val="9"/>
            <color indexed="81"/>
            <rFont val="Tahoma"/>
            <family val="2"/>
          </rPr>
          <t>Enter the distance between client visits</t>
        </r>
      </text>
    </comment>
    <comment ref="K23" authorId="0" shapeId="0" xr:uid="{00000000-0006-0000-0400-000006000000}">
      <text>
        <r>
          <rPr>
            <sz val="9"/>
            <color indexed="81"/>
            <rFont val="Tahoma"/>
            <family val="2"/>
          </rPr>
          <t>Enter the speed of travel if known or enter the travel time in the yellow box opposite and enter the value shown the the box above it into this cell</t>
        </r>
      </text>
    </comment>
    <comment ref="Q23" authorId="0" shapeId="0" xr:uid="{00000000-0006-0000-0400-000007000000}">
      <text>
        <r>
          <rPr>
            <sz val="9"/>
            <color indexed="81"/>
            <rFont val="Tahoma"/>
            <family val="2"/>
          </rPr>
          <t>Calculated speed</t>
        </r>
      </text>
    </comment>
    <comment ref="Q25" authorId="0" shapeId="0" xr:uid="{00000000-0006-0000-0400-000008000000}">
      <text>
        <r>
          <rPr>
            <sz val="9"/>
            <color indexed="81"/>
            <rFont val="Tahoma"/>
            <family val="2"/>
          </rPr>
          <t>Enter the time taken (minutes) in reaching clients home
if the speed is not known</t>
        </r>
      </text>
    </comment>
    <comment ref="I30" authorId="0" shapeId="0" xr:uid="{00000000-0006-0000-0400-000009000000}">
      <text>
        <r>
          <rPr>
            <sz val="9"/>
            <color indexed="81"/>
            <rFont val="Tahoma"/>
            <family val="2"/>
          </rPr>
          <t xml:space="preserve">The first £162 a person earns each week is under the NI threshold, and based on an employers’ NI rate of 13.8% the average member of staff would have to be working a 40-hour week and earning £12.50 per hour in order to have an effective employers NI rate of 9.5%. Rate closer to 4.5% is more accurate. Typically quote 7-9% there, LLW drives it up as do recruitment challenges. </t>
        </r>
      </text>
    </comment>
    <comment ref="K30" authorId="0" shapeId="0" xr:uid="{00000000-0006-0000-0400-00000A000000}">
      <text>
        <r>
          <rPr>
            <sz val="9"/>
            <color indexed="81"/>
            <rFont val="Tahoma"/>
            <family val="2"/>
          </rPr>
          <t>Percentage needed to be added to the hourly wage rate for employers contribution</t>
        </r>
      </text>
    </comment>
    <comment ref="I31" authorId="0" shapeId="0" xr:uid="{00000000-0006-0000-0400-00000B000000}">
      <text>
        <r>
          <rPr>
            <sz val="9"/>
            <color indexed="81"/>
            <rFont val="Tahoma"/>
            <family val="2"/>
          </rPr>
          <t>2% to gross pay, based on the auto enrolment minimum requirement.  Employer contributions are on gross pay in excess of £6,136 per year. Also, not all staff are eligible for automatic enrolment (those earning less than £10k) and some are expected to drop out, a rate closer to 0.6% may be more reasonable. Be mindful that the employer contribution is going up to 3% shortly. I would suggest that this remains a 2%</t>
        </r>
      </text>
    </comment>
    <comment ref="K31" authorId="0" shapeId="0" xr:uid="{00000000-0006-0000-0400-00000C000000}">
      <text>
        <r>
          <rPr>
            <sz val="9"/>
            <color indexed="81"/>
            <rFont val="Tahoma"/>
            <family val="2"/>
          </rPr>
          <t>Employers contribution</t>
        </r>
      </text>
    </comment>
    <comment ref="I33" authorId="0" shapeId="0" xr:uid="{00000000-0006-0000-0400-00000D000000}">
      <text>
        <r>
          <rPr>
            <sz val="9"/>
            <color indexed="81"/>
            <rFont val="Tahoma"/>
            <family val="2"/>
          </rPr>
          <t xml:space="preserve">The costs of statutory holiday pay can only be earned while the employee is actually working and is therefore 52 weeks less the 5.6 weeks that the worker takes as annual leave. The calculation for holiday pay expressed as a percentage is (5.6 ÷ 46.4) × 100 or 12.07%.
Calculation includes provision of NI and Pension contribution
</t>
        </r>
      </text>
    </comment>
    <comment ref="K33" authorId="0" shapeId="0" xr:uid="{00000000-0006-0000-0400-00000E000000}">
      <text>
        <r>
          <rPr>
            <sz val="9"/>
            <color indexed="81"/>
            <rFont val="Tahoma"/>
            <family val="2"/>
          </rPr>
          <t>The percentage of grossl wage costs to cover periods of holiday</t>
        </r>
      </text>
    </comment>
    <comment ref="I34" authorId="0" shapeId="0" xr:uid="{00000000-0006-0000-0400-00000F000000}">
      <text>
        <r>
          <rPr>
            <sz val="9"/>
            <color indexed="81"/>
            <rFont val="Tahoma"/>
            <family val="2"/>
          </rPr>
          <t>This figure covers the cost of paying the worker’s wages while he/she attends training and supervision (and is therefore not generating a fee for services). The other costs associated with training (trainer, course materials, room hire etc) are met from the provider’s gross margin.
Calculation includes provision for NI and Pension contribution</t>
        </r>
      </text>
    </comment>
    <comment ref="K34" authorId="0" shapeId="0" xr:uid="{00000000-0006-0000-0400-000010000000}">
      <text>
        <r>
          <rPr>
            <sz val="9"/>
            <color indexed="81"/>
            <rFont val="Tahoma"/>
            <family val="2"/>
          </rPr>
          <t>Allowance for cost of training based on value of gross wage costs</t>
        </r>
      </text>
    </comment>
    <comment ref="I35" authorId="0" shapeId="0" xr:uid="{00000000-0006-0000-0400-000011000000}">
      <text>
        <r>
          <rPr>
            <sz val="9"/>
            <color indexed="81"/>
            <rFont val="Tahoma"/>
            <family val="2"/>
          </rPr>
          <t>Calculation makes provision for NI and Pension contribution</t>
        </r>
      </text>
    </comment>
    <comment ref="K35" authorId="0" shapeId="0" xr:uid="{00000000-0006-0000-0400-000012000000}">
      <text>
        <r>
          <rPr>
            <sz val="9"/>
            <color indexed="81"/>
            <rFont val="Tahoma"/>
            <family val="2"/>
          </rPr>
          <t>Allowance for cost of sick pay that is non reclaimable - based on value of gross wage costs</t>
        </r>
      </text>
    </comment>
    <comment ref="I36" authorId="0" shapeId="0" xr:uid="{00000000-0006-0000-0400-000013000000}">
      <text>
        <r>
          <rPr>
            <sz val="9"/>
            <color indexed="81"/>
            <rFont val="Tahoma"/>
            <family val="2"/>
          </rPr>
          <t xml:space="preserve">Calculation makes provision for NI and Pension contribution
</t>
        </r>
      </text>
    </comment>
    <comment ref="K36" authorId="0" shapeId="0" xr:uid="{00000000-0006-0000-0400-000014000000}">
      <text>
        <r>
          <rPr>
            <sz val="9"/>
            <color indexed="81"/>
            <rFont val="Tahoma"/>
            <family val="2"/>
          </rPr>
          <t>Allowance for cost of notice pay - based on value of gross wage costs</t>
        </r>
      </text>
    </comment>
    <comment ref="K38" authorId="0" shapeId="0" xr:uid="{00000000-0006-0000-0400-000015000000}">
      <text>
        <r>
          <rPr>
            <sz val="9"/>
            <color indexed="81"/>
            <rFont val="Tahoma"/>
            <family val="2"/>
          </rPr>
          <t>Enter mileage rate paid</t>
        </r>
      </text>
    </comment>
    <comment ref="I48" authorId="0" shapeId="0" xr:uid="{00000000-0006-0000-0400-000016000000}">
      <text>
        <r>
          <rPr>
            <sz val="9"/>
            <color indexed="81"/>
            <rFont val="Tahoma"/>
            <family val="2"/>
          </rPr>
          <t>The apprenticeship levy requires all employers operating in the UK, with a pay bill over £3 million each year, to make an investment in apprenticeships.
The levy will be charged at a rate of 0.5% of the annual pay bill. There is a levy allowance of £15,000 per year to offset against the levy to be paid</t>
        </r>
      </text>
    </comment>
    <comment ref="I82" authorId="0" shapeId="0" xr:uid="{00000000-0006-0000-0400-000017000000}">
      <text>
        <r>
          <rPr>
            <sz val="9"/>
            <color indexed="81"/>
            <rFont val="Tahoma"/>
            <family val="2"/>
          </rPr>
          <t>For any relevant comment to be made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3" authorId="0" shapeId="0" xr:uid="{00000000-0006-0000-0500-000001000000}">
      <text>
        <r>
          <rPr>
            <sz val="9"/>
            <color indexed="81"/>
            <rFont val="Tahoma"/>
            <family val="2"/>
          </rPr>
          <t>Enter the commissioned visit time</t>
        </r>
      </text>
    </comment>
    <comment ref="K15" authorId="0" shapeId="0" xr:uid="{00000000-0006-0000-0500-000002000000}">
      <text>
        <r>
          <rPr>
            <sz val="9"/>
            <color indexed="81"/>
            <rFont val="Tahoma"/>
            <family val="2"/>
          </rPr>
          <t>Enter the basic hourly rate paid</t>
        </r>
      </text>
    </comment>
    <comment ref="K17" authorId="0" shapeId="0" xr:uid="{00000000-0006-0000-0500-000003000000}">
      <text>
        <r>
          <rPr>
            <sz val="9"/>
            <color indexed="81"/>
            <rFont val="Tahoma"/>
            <family val="2"/>
          </rPr>
          <t>Enter the enhanced hourly rate for working weekends</t>
        </r>
      </text>
    </comment>
    <comment ref="K19" authorId="0" shapeId="0" xr:uid="{00000000-0006-0000-0500-000004000000}">
      <text>
        <r>
          <rPr>
            <sz val="9"/>
            <color indexed="81"/>
            <rFont val="Tahoma"/>
            <family val="2"/>
          </rPr>
          <t>Percentage added to basic hourly rate calculated by the increase in salary bill as a result of bank holidays</t>
        </r>
      </text>
    </comment>
    <comment ref="K21" authorId="0" shapeId="0" xr:uid="{00000000-0006-0000-0500-000005000000}">
      <text>
        <r>
          <rPr>
            <sz val="9"/>
            <color indexed="81"/>
            <rFont val="Tahoma"/>
            <family val="2"/>
          </rPr>
          <t>Enter the distance between client visits</t>
        </r>
      </text>
    </comment>
    <comment ref="K23" authorId="0" shapeId="0" xr:uid="{00000000-0006-0000-0500-000006000000}">
      <text>
        <r>
          <rPr>
            <sz val="9"/>
            <color indexed="81"/>
            <rFont val="Tahoma"/>
            <family val="2"/>
          </rPr>
          <t>Enter the speed of travel if known or enter the travel time in the yellow box opposite and enter the value shown the the box above it into this cell</t>
        </r>
      </text>
    </comment>
    <comment ref="Q23" authorId="0" shapeId="0" xr:uid="{00000000-0006-0000-0500-000007000000}">
      <text>
        <r>
          <rPr>
            <sz val="9"/>
            <color indexed="81"/>
            <rFont val="Tahoma"/>
            <family val="2"/>
          </rPr>
          <t>Calculated speed</t>
        </r>
      </text>
    </comment>
    <comment ref="Q25" authorId="0" shapeId="0" xr:uid="{00000000-0006-0000-0500-000008000000}">
      <text>
        <r>
          <rPr>
            <sz val="9"/>
            <color indexed="81"/>
            <rFont val="Tahoma"/>
            <family val="2"/>
          </rPr>
          <t>Enter the time taken (minutes) in reaching clients home
if the speed is not known</t>
        </r>
      </text>
    </comment>
    <comment ref="I30" authorId="0" shapeId="0" xr:uid="{00000000-0006-0000-0500-000009000000}">
      <text>
        <r>
          <rPr>
            <sz val="9"/>
            <color indexed="81"/>
            <rFont val="Tahoma"/>
            <family val="2"/>
          </rPr>
          <t xml:space="preserve">The first £162 a person earns each week is under the NI threshold, and based on an employers’ NI rate of 13.8% the average member of staff would have to be working a 40-hour week and earning £12.50 per hour in order to have an effective employers NI rate of 9.5%. Rate closer to 4.5% is more accurate. Typically quote 7-9% there, LLW drives it up as do recruitment challenges. </t>
        </r>
      </text>
    </comment>
    <comment ref="K30" authorId="0" shapeId="0" xr:uid="{00000000-0006-0000-0500-00000A000000}">
      <text>
        <r>
          <rPr>
            <sz val="9"/>
            <color indexed="81"/>
            <rFont val="Tahoma"/>
            <family val="2"/>
          </rPr>
          <t>Percentage needed to be added to the hourly wage rate for employers contribution</t>
        </r>
      </text>
    </comment>
    <comment ref="I31" authorId="0" shapeId="0" xr:uid="{00000000-0006-0000-0500-00000B000000}">
      <text>
        <r>
          <rPr>
            <sz val="9"/>
            <color indexed="81"/>
            <rFont val="Tahoma"/>
            <family val="2"/>
          </rPr>
          <t>2% to gross pay, based on the auto enrolment minimum requirement.  Employer contributions are on gross pay in excess of £6,136 per year. Also, not all staff are eligible for automatic enrolment (those earning less than £10k) and some are expected to drop out, a rate closer to 0.6% may be more reasonable. Be mindful that the employer contribution is going up to 3% shortly. I would suggest that this remains a 2%</t>
        </r>
      </text>
    </comment>
    <comment ref="K31" authorId="0" shapeId="0" xr:uid="{00000000-0006-0000-0500-00000C000000}">
      <text>
        <r>
          <rPr>
            <sz val="9"/>
            <color indexed="81"/>
            <rFont val="Tahoma"/>
            <family val="2"/>
          </rPr>
          <t>Employers contribution</t>
        </r>
      </text>
    </comment>
    <comment ref="I33" authorId="0" shapeId="0" xr:uid="{00000000-0006-0000-0500-00000D000000}">
      <text>
        <r>
          <rPr>
            <sz val="9"/>
            <color indexed="81"/>
            <rFont val="Tahoma"/>
            <family val="2"/>
          </rPr>
          <t xml:space="preserve">The costs of statutory holiday pay can only be earned while the employee is actually working and is therefore 52 weeks less the 5.6 weeks that the worker takes as annual leave. The calculation for holiday pay expressed as a percentage is (5.6 ÷ 46.4) × 100 or 12.07%.
Calculation includes provision of NI and Pension contribution
</t>
        </r>
      </text>
    </comment>
    <comment ref="K33" authorId="0" shapeId="0" xr:uid="{00000000-0006-0000-0500-00000E000000}">
      <text>
        <r>
          <rPr>
            <sz val="9"/>
            <color indexed="81"/>
            <rFont val="Tahoma"/>
            <family val="2"/>
          </rPr>
          <t>The percentage of grossl wage costs to cover periods of holiday</t>
        </r>
      </text>
    </comment>
    <comment ref="I34" authorId="0" shapeId="0" xr:uid="{00000000-0006-0000-0500-00000F000000}">
      <text>
        <r>
          <rPr>
            <sz val="9"/>
            <color indexed="81"/>
            <rFont val="Tahoma"/>
            <family val="2"/>
          </rPr>
          <t>This figure covers the cost of paying the worker’s wages while he/she attends training and supervision (and is therefore not generating a fee for services). The other costs associated with training (trainer, course materials, room hire etc) are met from the provider’s gross margin.
Calculation includes provision for NI and Pension contribution</t>
        </r>
      </text>
    </comment>
    <comment ref="K34" authorId="0" shapeId="0" xr:uid="{00000000-0006-0000-0500-000010000000}">
      <text>
        <r>
          <rPr>
            <sz val="9"/>
            <color indexed="81"/>
            <rFont val="Tahoma"/>
            <family val="2"/>
          </rPr>
          <t>Allowance for cost of training based on value of gross wage costs</t>
        </r>
      </text>
    </comment>
    <comment ref="I35" authorId="0" shapeId="0" xr:uid="{00000000-0006-0000-0500-000011000000}">
      <text>
        <r>
          <rPr>
            <sz val="9"/>
            <color indexed="81"/>
            <rFont val="Tahoma"/>
            <family val="2"/>
          </rPr>
          <t>Calculation makes provision for NI and Pension contribution</t>
        </r>
      </text>
    </comment>
    <comment ref="K35" authorId="0" shapeId="0" xr:uid="{00000000-0006-0000-0500-000012000000}">
      <text>
        <r>
          <rPr>
            <sz val="9"/>
            <color indexed="81"/>
            <rFont val="Tahoma"/>
            <family val="2"/>
          </rPr>
          <t>Allowance for cost of sick pay that is non reclaimable - based on value of gross wage costs</t>
        </r>
      </text>
    </comment>
    <comment ref="I36" authorId="0" shapeId="0" xr:uid="{00000000-0006-0000-0500-000013000000}">
      <text>
        <r>
          <rPr>
            <sz val="9"/>
            <color indexed="81"/>
            <rFont val="Tahoma"/>
            <family val="2"/>
          </rPr>
          <t xml:space="preserve">Calculation makes provision for NI and Pension contribution
</t>
        </r>
      </text>
    </comment>
    <comment ref="K36" authorId="0" shapeId="0" xr:uid="{00000000-0006-0000-0500-000014000000}">
      <text>
        <r>
          <rPr>
            <sz val="9"/>
            <color indexed="81"/>
            <rFont val="Tahoma"/>
            <family val="2"/>
          </rPr>
          <t>Allowance for cost of notice pay - based on value of gross wage costs</t>
        </r>
      </text>
    </comment>
    <comment ref="K38" authorId="0" shapeId="0" xr:uid="{00000000-0006-0000-0500-000015000000}">
      <text>
        <r>
          <rPr>
            <sz val="9"/>
            <color indexed="81"/>
            <rFont val="Tahoma"/>
            <family val="2"/>
          </rPr>
          <t>Enter mileage rate paid</t>
        </r>
      </text>
    </comment>
    <comment ref="I48" authorId="0" shapeId="0" xr:uid="{00000000-0006-0000-0500-000016000000}">
      <text>
        <r>
          <rPr>
            <sz val="9"/>
            <color indexed="81"/>
            <rFont val="Tahoma"/>
            <family val="2"/>
          </rPr>
          <t>The apprenticeship levy requires all employers operating in the UK, with a pay bill over £3 million each year, to make an investment in apprenticeships.
The levy will be charged at a rate of 0.5% of the annual pay bill. There is a levy allowance of £15,000 per year to offset against the levy to be paid</t>
        </r>
      </text>
    </comment>
    <comment ref="I82" authorId="0" shapeId="0" xr:uid="{00000000-0006-0000-0500-000017000000}">
      <text>
        <r>
          <rPr>
            <sz val="9"/>
            <color indexed="81"/>
            <rFont val="Tahoma"/>
            <family val="2"/>
          </rPr>
          <t>For any relevant comment to be made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2" authorId="0" shapeId="0" xr:uid="{00000000-0006-0000-0600-000001000000}">
      <text>
        <r>
          <rPr>
            <sz val="9"/>
            <color indexed="81"/>
            <rFont val="Tahoma"/>
            <family val="2"/>
          </rPr>
          <t>Enter the commissioned visit time</t>
        </r>
      </text>
    </comment>
    <comment ref="K14" authorId="0" shapeId="0" xr:uid="{00000000-0006-0000-0600-000002000000}">
      <text>
        <r>
          <rPr>
            <sz val="9"/>
            <color indexed="81"/>
            <rFont val="Tahoma"/>
            <family val="2"/>
          </rPr>
          <t>Enter the basic hourly rate paid</t>
        </r>
      </text>
    </comment>
    <comment ref="K16" authorId="0" shapeId="0" xr:uid="{00000000-0006-0000-0600-000003000000}">
      <text>
        <r>
          <rPr>
            <sz val="9"/>
            <color indexed="81"/>
            <rFont val="Tahoma"/>
            <family val="2"/>
          </rPr>
          <t>Enter the enhanced hourly rate for working weekends</t>
        </r>
      </text>
    </comment>
    <comment ref="K18" authorId="0" shapeId="0" xr:uid="{00000000-0006-0000-0600-000004000000}">
      <text>
        <r>
          <rPr>
            <sz val="9"/>
            <color indexed="81"/>
            <rFont val="Tahoma"/>
            <family val="2"/>
          </rPr>
          <t>Percentage added to basic hourly rate calculated by the increase in salary bill as a result of bank holidays</t>
        </r>
      </text>
    </comment>
    <comment ref="K20" authorId="0" shapeId="0" xr:uid="{00000000-0006-0000-0600-000005000000}">
      <text>
        <r>
          <rPr>
            <sz val="9"/>
            <color indexed="81"/>
            <rFont val="Tahoma"/>
            <family val="2"/>
          </rPr>
          <t>Enter the distance between client visits</t>
        </r>
      </text>
    </comment>
    <comment ref="K22" authorId="0" shapeId="0" xr:uid="{00000000-0006-0000-0600-000006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600-000007000000}">
      <text>
        <r>
          <rPr>
            <sz val="9"/>
            <color indexed="81"/>
            <rFont val="Tahoma"/>
            <family val="2"/>
          </rPr>
          <t>Calculated speed</t>
        </r>
      </text>
    </comment>
    <comment ref="Q24" authorId="0" shapeId="0" xr:uid="{00000000-0006-0000-0600-000008000000}">
      <text>
        <r>
          <rPr>
            <sz val="9"/>
            <color indexed="81"/>
            <rFont val="Tahoma"/>
            <family val="2"/>
          </rPr>
          <t>Enter the time taken (minutes) in reaching clients home
if the speed is not known</t>
        </r>
      </text>
    </comment>
    <comment ref="I29" authorId="0" shapeId="0" xr:uid="{00000000-0006-0000-0600-000009000000}">
      <text>
        <r>
          <rPr>
            <sz val="9"/>
            <color indexed="81"/>
            <rFont val="Tahoma"/>
            <family val="2"/>
          </rPr>
          <t xml:space="preserve">Based on NI rate of 13.8% for full time staff a rate closer to 8% is more accurate. Typically quote 7% to 9% </t>
        </r>
      </text>
    </comment>
    <comment ref="K29" authorId="0" shapeId="0" xr:uid="{00000000-0006-0000-0600-00000A000000}">
      <text>
        <r>
          <rPr>
            <sz val="9"/>
            <color indexed="81"/>
            <rFont val="Tahoma"/>
            <family val="2"/>
          </rPr>
          <t>Percentage needed to be added to the hourly wage rate for employers contribution</t>
        </r>
      </text>
    </comment>
    <comment ref="I30" authorId="0" shapeId="0" xr:uid="{00000000-0006-0000-0600-00000B000000}">
      <text>
        <r>
          <rPr>
            <sz val="9"/>
            <color indexed="81"/>
            <rFont val="Tahoma"/>
            <family val="2"/>
          </rPr>
          <t>Based on auto enrolment minimum requirement and eligible earnings 3
% is recommended.</t>
        </r>
      </text>
    </comment>
    <comment ref="K30" authorId="0" shapeId="0" xr:uid="{00000000-0006-0000-0600-00000C000000}">
      <text>
        <r>
          <rPr>
            <sz val="9"/>
            <color indexed="81"/>
            <rFont val="Tahoma"/>
            <family val="2"/>
          </rPr>
          <t>Employers contribution</t>
        </r>
      </text>
    </comment>
    <comment ref="I32" authorId="0" shapeId="0" xr:uid="{00000000-0006-0000-0600-00000D000000}">
      <text>
        <r>
          <rPr>
            <sz val="9"/>
            <color indexed="81"/>
            <rFont val="Tahoma"/>
            <family val="2"/>
          </rPr>
          <t xml:space="preserve">Base on statutory requirement use 12.07%. Calculation includes provision of NI and Pension contribution
</t>
        </r>
      </text>
    </comment>
    <comment ref="K32" authorId="0" shapeId="0" xr:uid="{00000000-0006-0000-0600-00000E000000}">
      <text>
        <r>
          <rPr>
            <sz val="9"/>
            <color indexed="81"/>
            <rFont val="Tahoma"/>
            <family val="2"/>
          </rPr>
          <t>The percentage of grossl wage costs to cover periods of holiday</t>
        </r>
      </text>
    </comment>
    <comment ref="I33" authorId="0" shapeId="0" xr:uid="{00000000-0006-0000-0600-00000F000000}">
      <text>
        <r>
          <rPr>
            <sz val="9"/>
            <color indexed="81"/>
            <rFont val="Tahoma"/>
            <family val="2"/>
          </rPr>
          <t>Wage replacement costs for worker whilst training</t>
        </r>
      </text>
    </comment>
    <comment ref="K33" authorId="0" shapeId="0" xr:uid="{00000000-0006-0000-0600-000010000000}">
      <text>
        <r>
          <rPr>
            <sz val="9"/>
            <color indexed="81"/>
            <rFont val="Tahoma"/>
            <family val="2"/>
          </rPr>
          <t>Allowance for cost of training based on value of gross wage costs</t>
        </r>
      </text>
    </comment>
    <comment ref="I34" authorId="0" shapeId="0" xr:uid="{00000000-0006-0000-0600-000011000000}">
      <text>
        <r>
          <rPr>
            <sz val="9"/>
            <color indexed="81"/>
            <rFont val="Tahoma"/>
            <family val="2"/>
          </rPr>
          <t>Calculation makes provision for NI and Pension contribution</t>
        </r>
      </text>
    </comment>
    <comment ref="K34" authorId="0" shapeId="0" xr:uid="{00000000-0006-0000-0600-000012000000}">
      <text>
        <r>
          <rPr>
            <sz val="9"/>
            <color indexed="81"/>
            <rFont val="Tahoma"/>
            <family val="2"/>
          </rPr>
          <t>Allowance for cost of sick pay that is non reclaimable - based on value of gross wage costs</t>
        </r>
      </text>
    </comment>
    <comment ref="I35" authorId="0" shapeId="0" xr:uid="{00000000-0006-0000-0600-000013000000}">
      <text>
        <r>
          <rPr>
            <sz val="9"/>
            <color indexed="81"/>
            <rFont val="Tahoma"/>
            <family val="2"/>
          </rPr>
          <t xml:space="preserve">Calculation makes provision for NI and Pension contribution
</t>
        </r>
      </text>
    </comment>
    <comment ref="K35" authorId="0" shapeId="0" xr:uid="{00000000-0006-0000-0600-000014000000}">
      <text>
        <r>
          <rPr>
            <sz val="9"/>
            <color indexed="81"/>
            <rFont val="Tahoma"/>
            <family val="2"/>
          </rPr>
          <t>Allowance for cost of notice pay - based on value of gross wage costs</t>
        </r>
      </text>
    </comment>
    <comment ref="K37" authorId="0" shapeId="0" xr:uid="{00000000-0006-0000-0600-000015000000}">
      <text>
        <r>
          <rPr>
            <sz val="9"/>
            <color indexed="81"/>
            <rFont val="Tahoma"/>
            <family val="2"/>
          </rPr>
          <t>Enter mileage rate paid</t>
        </r>
      </text>
    </comment>
    <comment ref="K38" authorId="0" shapeId="0" xr:uid="{00000000-0006-0000-0600-000016000000}">
      <text>
        <r>
          <rPr>
            <sz val="9"/>
            <color indexed="81"/>
            <rFont val="Tahoma"/>
            <family val="2"/>
          </rPr>
          <t>Enter actual value</t>
        </r>
      </text>
    </comment>
    <comment ref="I47" authorId="0" shapeId="0" xr:uid="{00000000-0006-0000-0600-000017000000}">
      <text>
        <r>
          <rPr>
            <sz val="9"/>
            <color indexed="81"/>
            <rFont val="Tahoma"/>
            <family val="2"/>
          </rPr>
          <t>Calculation needed in exceptional circumstances only</t>
        </r>
      </text>
    </comment>
    <comment ref="I77" authorId="0" shapeId="0" xr:uid="{00000000-0006-0000-0600-000018000000}">
      <text>
        <r>
          <rPr>
            <sz val="9"/>
            <color indexed="81"/>
            <rFont val="Tahoma"/>
            <family val="2"/>
          </rPr>
          <t>As a percentage</t>
        </r>
      </text>
    </comment>
    <comment ref="I80" authorId="0" shapeId="0" xr:uid="{00000000-0006-0000-0600-000019000000}">
      <text>
        <r>
          <rPr>
            <sz val="9"/>
            <color indexed="81"/>
            <rFont val="Tahoma"/>
            <family val="2"/>
          </rPr>
          <t>For any relevant comment to be made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K14" authorId="0" shapeId="0" xr:uid="{00000000-0006-0000-0700-000001000000}">
      <text>
        <r>
          <rPr>
            <sz val="9"/>
            <color indexed="81"/>
            <rFont val="Tahoma"/>
            <family val="2"/>
          </rPr>
          <t>Enter the basic hourly rate paid</t>
        </r>
      </text>
    </comment>
    <comment ref="K16" authorId="0" shapeId="0" xr:uid="{00000000-0006-0000-0700-000002000000}">
      <text>
        <r>
          <rPr>
            <sz val="9"/>
            <color indexed="81"/>
            <rFont val="Tahoma"/>
            <family val="2"/>
          </rPr>
          <t>Enter the enhanced hourly rate for working weekends</t>
        </r>
      </text>
    </comment>
    <comment ref="K18" authorId="0" shapeId="0" xr:uid="{00000000-0006-0000-0700-000003000000}">
      <text>
        <r>
          <rPr>
            <sz val="9"/>
            <color indexed="81"/>
            <rFont val="Tahoma"/>
            <family val="2"/>
          </rPr>
          <t>Percentage added to basic hourly rate calculated by the increase in salary bill as a result of bank holidays</t>
        </r>
      </text>
    </comment>
    <comment ref="K20" authorId="0" shapeId="0" xr:uid="{00000000-0006-0000-0700-000004000000}">
      <text>
        <r>
          <rPr>
            <sz val="9"/>
            <color indexed="81"/>
            <rFont val="Tahoma"/>
            <family val="2"/>
          </rPr>
          <t>Enter the distance between client visits</t>
        </r>
      </text>
    </comment>
    <comment ref="K22" authorId="0" shapeId="0" xr:uid="{00000000-0006-0000-0700-000005000000}">
      <text>
        <r>
          <rPr>
            <sz val="9"/>
            <color indexed="81"/>
            <rFont val="Tahoma"/>
            <family val="2"/>
          </rPr>
          <t>Enter the speed of travel if known or enter the travel time in the yellow box opposite and enter the value shown the the box above it into this cell</t>
        </r>
      </text>
    </comment>
    <comment ref="Q22" authorId="0" shapeId="0" xr:uid="{00000000-0006-0000-0700-000006000000}">
      <text>
        <r>
          <rPr>
            <sz val="9"/>
            <color indexed="81"/>
            <rFont val="Tahoma"/>
            <family val="2"/>
          </rPr>
          <t>Calculated speed</t>
        </r>
      </text>
    </comment>
    <comment ref="Q24" authorId="0" shapeId="0" xr:uid="{00000000-0006-0000-0700-000007000000}">
      <text>
        <r>
          <rPr>
            <sz val="9"/>
            <color indexed="81"/>
            <rFont val="Tahoma"/>
            <family val="2"/>
          </rPr>
          <t>Enter the time taken (minutes) in reaching clients home
if the speed is not known</t>
        </r>
      </text>
    </comment>
    <comment ref="I29" authorId="0" shapeId="0" xr:uid="{00000000-0006-0000-0700-000008000000}">
      <text>
        <r>
          <rPr>
            <sz val="9"/>
            <color indexed="81"/>
            <rFont val="Tahoma"/>
            <family val="2"/>
          </rPr>
          <t xml:space="preserve">Based on NI rate of 13.8% for full time staff a rate closer to 8% is more accurate. Typically quote 7% to 9% </t>
        </r>
      </text>
    </comment>
    <comment ref="K29" authorId="0" shapeId="0" xr:uid="{00000000-0006-0000-0700-000009000000}">
      <text>
        <r>
          <rPr>
            <sz val="9"/>
            <color indexed="81"/>
            <rFont val="Tahoma"/>
            <family val="2"/>
          </rPr>
          <t>Percentage needed to be added to the hourly wage rate for employers contribution</t>
        </r>
      </text>
    </comment>
    <comment ref="I30" authorId="0" shapeId="0" xr:uid="{00000000-0006-0000-0700-00000A000000}">
      <text>
        <r>
          <rPr>
            <sz val="9"/>
            <color indexed="81"/>
            <rFont val="Tahoma"/>
            <family val="2"/>
          </rPr>
          <t>Based on auto enrolment minimum requirement and eligible earnings 3
% is recommended.</t>
        </r>
      </text>
    </comment>
    <comment ref="K30" authorId="0" shapeId="0" xr:uid="{00000000-0006-0000-0700-00000B000000}">
      <text>
        <r>
          <rPr>
            <sz val="9"/>
            <color indexed="81"/>
            <rFont val="Tahoma"/>
            <family val="2"/>
          </rPr>
          <t>Employers contribution</t>
        </r>
      </text>
    </comment>
    <comment ref="I32" authorId="0" shapeId="0" xr:uid="{00000000-0006-0000-0700-00000C000000}">
      <text>
        <r>
          <rPr>
            <sz val="9"/>
            <color indexed="81"/>
            <rFont val="Tahoma"/>
            <family val="2"/>
          </rPr>
          <t xml:space="preserve">Base on statutory requirement use 12.07%. Calculation includes provision of NI and Pension contribution
</t>
        </r>
      </text>
    </comment>
    <comment ref="K32" authorId="0" shapeId="0" xr:uid="{00000000-0006-0000-0700-00000D000000}">
      <text>
        <r>
          <rPr>
            <sz val="9"/>
            <color indexed="81"/>
            <rFont val="Tahoma"/>
            <family val="2"/>
          </rPr>
          <t>The percentage of grossl wage costs to cover periods of holiday</t>
        </r>
      </text>
    </comment>
    <comment ref="I33" authorId="0" shapeId="0" xr:uid="{00000000-0006-0000-0700-00000E000000}">
      <text>
        <r>
          <rPr>
            <sz val="9"/>
            <color indexed="81"/>
            <rFont val="Tahoma"/>
            <family val="2"/>
          </rPr>
          <t>Wage replacement costs for worker whilst training</t>
        </r>
      </text>
    </comment>
    <comment ref="K33" authorId="0" shapeId="0" xr:uid="{00000000-0006-0000-0700-00000F000000}">
      <text>
        <r>
          <rPr>
            <sz val="9"/>
            <color indexed="81"/>
            <rFont val="Tahoma"/>
            <family val="2"/>
          </rPr>
          <t>Allowance for cost of training based on value of gross wage costs</t>
        </r>
      </text>
    </comment>
    <comment ref="I34" authorId="0" shapeId="0" xr:uid="{00000000-0006-0000-0700-000010000000}">
      <text>
        <r>
          <rPr>
            <sz val="9"/>
            <color indexed="81"/>
            <rFont val="Tahoma"/>
            <family val="2"/>
          </rPr>
          <t>Calculation makes provision for NI and Pension contribution</t>
        </r>
      </text>
    </comment>
    <comment ref="K34" authorId="0" shapeId="0" xr:uid="{00000000-0006-0000-0700-000011000000}">
      <text>
        <r>
          <rPr>
            <sz val="9"/>
            <color indexed="81"/>
            <rFont val="Tahoma"/>
            <family val="2"/>
          </rPr>
          <t>Allowance for cost of sick pay that is non reclaimable - based on value of gross wage costs</t>
        </r>
      </text>
    </comment>
    <comment ref="I35" authorId="0" shapeId="0" xr:uid="{00000000-0006-0000-0700-000012000000}">
      <text>
        <r>
          <rPr>
            <sz val="9"/>
            <color indexed="81"/>
            <rFont val="Tahoma"/>
            <family val="2"/>
          </rPr>
          <t xml:space="preserve">Calculation makes provision for NI and Pension contribution
</t>
        </r>
      </text>
    </comment>
    <comment ref="K35" authorId="0" shapeId="0" xr:uid="{00000000-0006-0000-0700-000013000000}">
      <text>
        <r>
          <rPr>
            <sz val="9"/>
            <color indexed="81"/>
            <rFont val="Tahoma"/>
            <family val="2"/>
          </rPr>
          <t>Allowance for cost of notice pay - based on value of gross wage costs</t>
        </r>
      </text>
    </comment>
    <comment ref="K37" authorId="0" shapeId="0" xr:uid="{00000000-0006-0000-0700-000014000000}">
      <text>
        <r>
          <rPr>
            <sz val="9"/>
            <color indexed="81"/>
            <rFont val="Tahoma"/>
            <family val="2"/>
          </rPr>
          <t>Enter mileage rate paid</t>
        </r>
      </text>
    </comment>
    <comment ref="K38" authorId="0" shapeId="0" xr:uid="{00000000-0006-0000-0700-000015000000}">
      <text>
        <r>
          <rPr>
            <sz val="9"/>
            <color indexed="81"/>
            <rFont val="Tahoma"/>
            <family val="2"/>
          </rPr>
          <t>Enter actual value</t>
        </r>
      </text>
    </comment>
    <comment ref="I47" authorId="0" shapeId="0" xr:uid="{00000000-0006-0000-0700-000016000000}">
      <text>
        <r>
          <rPr>
            <sz val="9"/>
            <color indexed="81"/>
            <rFont val="Tahoma"/>
            <family val="2"/>
          </rPr>
          <t>Calculation needed in exceptional circumstances only</t>
        </r>
      </text>
    </comment>
    <comment ref="I79" authorId="0" shapeId="0" xr:uid="{00000000-0006-0000-0700-000017000000}">
      <text>
        <r>
          <rPr>
            <sz val="9"/>
            <color indexed="81"/>
            <rFont val="Tahoma"/>
            <family val="2"/>
          </rPr>
          <t>Careworker staff numbers</t>
        </r>
      </text>
    </comment>
    <comment ref="I81" authorId="0" shapeId="0" xr:uid="{00000000-0006-0000-0700-000018000000}">
      <text>
        <r>
          <rPr>
            <sz val="9"/>
            <color indexed="81"/>
            <rFont val="Tahoma"/>
            <family val="2"/>
          </rPr>
          <t>As a percentage</t>
        </r>
      </text>
    </comment>
    <comment ref="I83" authorId="0" shapeId="0" xr:uid="{00000000-0006-0000-0700-000019000000}">
      <text>
        <r>
          <rPr>
            <sz val="9"/>
            <color indexed="81"/>
            <rFont val="Tahoma"/>
            <family val="2"/>
          </rPr>
          <t>Total number of hours provided in total per week</t>
        </r>
      </text>
    </comment>
    <comment ref="I88" authorId="0" shapeId="0" xr:uid="{00000000-0006-0000-0700-00001A000000}">
      <text>
        <r>
          <rPr>
            <sz val="9"/>
            <color indexed="81"/>
            <rFont val="Tahoma"/>
            <family val="2"/>
          </rPr>
          <t>For any relevant comment to be made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Randall</author>
  </authors>
  <commentList>
    <comment ref="E13" authorId="0" shapeId="0" xr:uid="{08575A49-CA6F-402F-8498-437DA6F23EEC}">
      <text>
        <r>
          <rPr>
            <sz val="9"/>
            <color indexed="81"/>
            <rFont val="Tahoma"/>
            <family val="2"/>
          </rPr>
          <t xml:space="preserve">Nodwch y gyfradd fesul awr sylfaenol a dalwyd. </t>
        </r>
      </text>
    </comment>
    <comment ref="E15" authorId="0" shapeId="0" xr:uid="{5E155FB2-7E57-4DDB-B8AD-21149D6F2295}">
      <text>
        <r>
          <rPr>
            <sz val="9"/>
            <color indexed="81"/>
            <rFont val="Tahoma"/>
            <family val="2"/>
          </rPr>
          <t xml:space="preserve">Nodwch y cynnydd yn y gyfradd fesul awr am weithio ar benwythnosau. </t>
        </r>
      </text>
    </comment>
    <comment ref="E17" authorId="0" shapeId="0" xr:uid="{5085930B-4C2D-42F9-951B-424014419CD2}">
      <text>
        <r>
          <rPr>
            <sz val="9"/>
            <color indexed="81"/>
            <rFont val="Tahoma"/>
            <family val="2"/>
          </rPr>
          <t xml:space="preserve">Canran a ychwanegwyd at gyfradd fesul awr sylfaenol a gyfrifwyd drwy gynyddu bil cyflog yn sgil gwyliau banc. </t>
        </r>
      </text>
    </comment>
    <comment ref="E19" authorId="0" shapeId="0" xr:uid="{0EE5C044-C921-4516-B825-6B64E1CD9EDD}">
      <text>
        <r>
          <rPr>
            <sz val="9"/>
            <color indexed="81"/>
            <rFont val="Tahoma"/>
            <family val="2"/>
          </rPr>
          <t>Nodwch y pellter rhwng ymweliadau cleientiaid.</t>
        </r>
      </text>
    </comment>
    <comment ref="E21" authorId="0" shapeId="0" xr:uid="{1EAB8810-737E-4E9E-895C-05B9E63324D6}">
      <text>
        <r>
          <rPr>
            <sz val="9"/>
            <color indexed="81"/>
            <rFont val="Tahoma"/>
            <family val="2"/>
          </rPr>
          <t>Os ydych chi’n ei wybod, nodwch pa mor gyflym y buoch yn teithio, neu nodwch yr amser teithio yn y blwch melyn gyferbyn a nodwch y gwerth a ddangosir yn y blwch uwch ei ben yn y gell hon.</t>
        </r>
      </text>
    </comment>
    <comment ref="K23" authorId="0" shapeId="0" xr:uid="{DBE273E6-01ED-48F4-90D4-49DED43C74B8}">
      <text>
        <r>
          <rPr>
            <sz val="9"/>
            <color indexed="81"/>
            <rFont val="Tahoma"/>
            <family val="2"/>
          </rPr>
          <t xml:space="preserve">Nodwch yr amser (munudau) i gyrraedd cartref y cleientiaid os nad ydych yn gwybod beth yw’r cyflymder. </t>
        </r>
      </text>
    </comment>
    <comment ref="E28" authorId="0" shapeId="0" xr:uid="{1FAA89F1-52C0-4E08-921D-5410CFA174FD}">
      <text>
        <r>
          <rPr>
            <sz val="9"/>
            <color indexed="81"/>
            <rFont val="Tahoma"/>
            <family val="2"/>
          </rPr>
          <t xml:space="preserve">Canran i gael ei ychwanegu at y gyfradd fesul awr ar gyfer cyfraniad cyflogwyr. </t>
        </r>
      </text>
    </comment>
    <comment ref="E29" authorId="0" shapeId="0" xr:uid="{C5842492-05E1-466E-BF18-36423FF917C8}">
      <text>
        <r>
          <rPr>
            <sz val="9"/>
            <color indexed="81"/>
            <rFont val="Tahoma"/>
            <family val="2"/>
          </rPr>
          <t>Cyfraniad cyflogwyr.</t>
        </r>
      </text>
    </comment>
    <comment ref="E31" authorId="0" shapeId="0" xr:uid="{720AD439-7BED-4EB9-A0EC-1DF3D2165333}">
      <text>
        <r>
          <rPr>
            <sz val="9"/>
            <color indexed="81"/>
            <rFont val="Tahoma"/>
            <family val="2"/>
          </rPr>
          <t>Y ganran o gostau cyflog gros i dalu am wyliau.</t>
        </r>
      </text>
    </comment>
    <comment ref="E32" authorId="0" shapeId="0" xr:uid="{0F68AD7B-E5F9-4A91-87AD-38B4ADB36FD9}">
      <text>
        <r>
          <rPr>
            <sz val="9"/>
            <color indexed="81"/>
            <rFont val="Tahoma"/>
            <family val="2"/>
          </rPr>
          <t xml:space="preserve">Lwfans ar gyfer cost hyfforddiant yn seiliedig ar werth costau cyflog gros. </t>
        </r>
      </text>
    </comment>
    <comment ref="E33" authorId="0" shapeId="0" xr:uid="{79E15B22-C492-40BC-B387-7A6A3D50C912}">
      <text>
        <r>
          <rPr>
            <sz val="9"/>
            <color indexed="81"/>
            <rFont val="Tahoma"/>
            <family val="2"/>
          </rPr>
          <t xml:space="preserve">Lwfans ar gyfer cost tâl salwch nad oes modd ei hawlio – yn seiliedig ar werth costau cyflog gros. </t>
        </r>
      </text>
    </comment>
    <comment ref="E34" authorId="0" shapeId="0" xr:uid="{C57D6FB1-CB34-4FAA-BEE4-59E19A942BB6}">
      <text>
        <r>
          <rPr>
            <sz val="9"/>
            <color indexed="81"/>
            <rFont val="Tahoma"/>
            <family val="2"/>
          </rPr>
          <t xml:space="preserve">Lwfans ar gyfer cost tâl rhybudd - yn seiliedig ar werth costau cyflog gros. </t>
        </r>
      </text>
    </comment>
    <comment ref="E36" authorId="0" shapeId="0" xr:uid="{E30C1FD4-CE32-4BC0-848F-5A72EE396CD1}">
      <text>
        <r>
          <rPr>
            <sz val="9"/>
            <color indexed="81"/>
            <rFont val="Tahoma"/>
            <family val="2"/>
          </rPr>
          <t xml:space="preserve">Nodwch gyfradd y milltiredd a dalwyd. </t>
        </r>
      </text>
    </comment>
    <comment ref="E37" authorId="0" shapeId="0" xr:uid="{32400AC6-DBD2-41B7-811D-838CADA1F2EE}">
      <text>
        <r>
          <rPr>
            <sz val="9"/>
            <color indexed="81"/>
            <rFont val="Tahoma"/>
            <family val="2"/>
          </rPr>
          <t>Nodwch y gwerth gwirioneddol.</t>
        </r>
      </text>
    </comment>
    <comment ref="C78" authorId="0" shapeId="0" xr:uid="{BCB130B7-69E1-4DEB-9BED-F841D4B96384}">
      <text>
        <r>
          <rPr>
            <sz val="9"/>
            <color indexed="81"/>
            <rFont val="Tahoma"/>
            <family val="2"/>
          </rPr>
          <t>Nifer o staff gweithwyr gofal.</t>
        </r>
      </text>
    </comment>
    <comment ref="C80" authorId="0" shapeId="0" xr:uid="{4EBD6DAF-5F23-479E-B8B2-8E059CDF6DFE}">
      <text>
        <r>
          <rPr>
            <sz val="9"/>
            <color indexed="81"/>
            <rFont val="Tahoma"/>
            <family val="2"/>
          </rPr>
          <t>Fel canran.</t>
        </r>
      </text>
    </comment>
    <comment ref="C82" authorId="0" shapeId="0" xr:uid="{87718B3F-85E3-4639-99A7-2B8A55BAF20F}">
      <text>
        <r>
          <rPr>
            <sz val="9"/>
            <color indexed="81"/>
            <rFont val="Tahoma"/>
            <family val="2"/>
          </rPr>
          <t>Cyfanswm yr oriau a ddarparwyd mewn cyfanswm fesul wythnos.</t>
        </r>
      </text>
    </comment>
    <comment ref="C87" authorId="0" shapeId="0" xr:uid="{658E7453-DA07-4E2F-A8DD-AF851E79FF5D}">
      <text>
        <r>
          <rPr>
            <sz val="9"/>
            <color indexed="81"/>
            <rFont val="Tahoma"/>
            <family val="2"/>
          </rPr>
          <t>Ar gyfer unrhyw sylw perthnasol i’w wneud.</t>
        </r>
      </text>
    </comment>
  </commentList>
</comments>
</file>

<file path=xl/sharedStrings.xml><?xml version="1.0" encoding="utf-8"?>
<sst xmlns="http://schemas.openxmlformats.org/spreadsheetml/2006/main" count="2055" uniqueCount="238">
  <si>
    <t>Visit length</t>
  </si>
  <si>
    <t>minutes</t>
  </si>
  <si>
    <t>Distance between visits</t>
  </si>
  <si>
    <t>Speed of travel</t>
  </si>
  <si>
    <t>miles</t>
  </si>
  <si>
    <t>miles per hour</t>
  </si>
  <si>
    <t>per hour</t>
  </si>
  <si>
    <t>Carer payment</t>
  </si>
  <si>
    <t xml:space="preserve">   -   visit length</t>
  </si>
  <si>
    <t xml:space="preserve">   -   travel time</t>
  </si>
  <si>
    <t xml:space="preserve">   -   enter and leave</t>
  </si>
  <si>
    <t>Travel time</t>
  </si>
  <si>
    <t>Pension</t>
  </si>
  <si>
    <t>Other employment costs</t>
  </si>
  <si>
    <t xml:space="preserve">   -   pension</t>
  </si>
  <si>
    <t xml:space="preserve">   -   holiday pay</t>
  </si>
  <si>
    <t xml:space="preserve">   -   NI</t>
  </si>
  <si>
    <t>NI</t>
  </si>
  <si>
    <t>Travel cost</t>
  </si>
  <si>
    <t>Direct cost</t>
  </si>
  <si>
    <t>Insurance</t>
  </si>
  <si>
    <t xml:space="preserve">Care consumables </t>
  </si>
  <si>
    <t>Indirect costs</t>
  </si>
  <si>
    <t xml:space="preserve">   -   insurance</t>
  </si>
  <si>
    <t xml:space="preserve">   -   care consumables</t>
  </si>
  <si>
    <t xml:space="preserve">   -   computer running costs</t>
  </si>
  <si>
    <t xml:space="preserve">   -   telephony</t>
  </si>
  <si>
    <t xml:space="preserve">   -   equipment hire</t>
  </si>
  <si>
    <t xml:space="preserve">   -   training</t>
  </si>
  <si>
    <t xml:space="preserve">   -   notice pay</t>
  </si>
  <si>
    <t>Training</t>
  </si>
  <si>
    <t>Notice</t>
  </si>
  <si>
    <t>Telephony</t>
  </si>
  <si>
    <t>Office costs</t>
  </si>
  <si>
    <t xml:space="preserve">   -   recruitment</t>
  </si>
  <si>
    <t xml:space="preserve">   -   other office overheads</t>
  </si>
  <si>
    <t>Management team</t>
  </si>
  <si>
    <t>Equipment hire</t>
  </si>
  <si>
    <t>Recruitment</t>
  </si>
  <si>
    <t>Other office overheads</t>
  </si>
  <si>
    <t>Equivalent hourly rate</t>
  </si>
  <si>
    <t>Profit margin</t>
  </si>
  <si>
    <t>No account taken of</t>
  </si>
  <si>
    <t xml:space="preserve">   -  TUPE related liabilities</t>
  </si>
  <si>
    <t xml:space="preserve">   -   two year term without likely increase in rate</t>
  </si>
  <si>
    <t xml:space="preserve">   -   political decisions regarding minimum wage increases post election</t>
  </si>
  <si>
    <t xml:space="preserve">   -   cost of petrol</t>
  </si>
  <si>
    <t xml:space="preserve">   -   management / office team</t>
  </si>
  <si>
    <t xml:space="preserve">   -   other contractual liabilities</t>
  </si>
  <si>
    <t xml:space="preserve">   -   no clarity as to number of calls or duration</t>
  </si>
  <si>
    <t>Carer hourly rate</t>
  </si>
  <si>
    <t xml:space="preserve">   -   sick / maternity pay</t>
  </si>
  <si>
    <t>Sick / maternity</t>
  </si>
  <si>
    <t>Accommodation</t>
  </si>
  <si>
    <t xml:space="preserve">   -   enhanced rate zones</t>
  </si>
  <si>
    <t xml:space="preserve">   -   bank holiday premium</t>
  </si>
  <si>
    <t>Bank holiday</t>
  </si>
  <si>
    <t>Mix of visits</t>
  </si>
  <si>
    <t>Blended hourly rate</t>
  </si>
  <si>
    <t>Payment</t>
  </si>
  <si>
    <t>Charge Rate</t>
  </si>
  <si>
    <t xml:space="preserve">   -   rent, rates and utilities</t>
  </si>
  <si>
    <t>ICT</t>
  </si>
  <si>
    <t>Criteria</t>
  </si>
  <si>
    <t>Entering and leaving clients home</t>
  </si>
  <si>
    <t>Mileage between visits</t>
  </si>
  <si>
    <t>Travel Payment per Mile</t>
  </si>
  <si>
    <t>Travel Time</t>
  </si>
  <si>
    <t>Bank Holiday Premium</t>
  </si>
  <si>
    <t>Cost</t>
  </si>
  <si>
    <t>Data</t>
  </si>
  <si>
    <t>Enter the length of visit (Minutes)</t>
  </si>
  <si>
    <t>Speed of Travel (MPH)</t>
  </si>
  <si>
    <t>Automatically Populated</t>
  </si>
  <si>
    <t>Manual Entry</t>
  </si>
  <si>
    <t>Rate</t>
  </si>
  <si>
    <t>Employee Cost</t>
  </si>
  <si>
    <t xml:space="preserve">   -   cost of finance</t>
  </si>
  <si>
    <t>Key</t>
  </si>
  <si>
    <t>Total Costs</t>
  </si>
  <si>
    <t>United Kingdom Homecare Association</t>
  </si>
  <si>
    <t xml:space="preserve">The instructions for use will be strengthened </t>
  </si>
  <si>
    <t>UKHCA does not accept responsibility for any shortcomings in the model and users should apply appropriate commercial judgement.</t>
  </si>
  <si>
    <t>The model is currently being tested and may be changed without notice.</t>
  </si>
  <si>
    <t xml:space="preserve"> the factors to be considered for the calculation of a fair price for home care</t>
  </si>
  <si>
    <t>This model is copyright &amp; property of UKHCA.</t>
  </si>
  <si>
    <t>Revised Costing Model</t>
  </si>
  <si>
    <t>Hourly Rate - Weekend</t>
  </si>
  <si>
    <t>Hourly Rate - Weekday</t>
  </si>
  <si>
    <t>Business Cost</t>
  </si>
  <si>
    <t xml:space="preserve">   -   IT</t>
  </si>
  <si>
    <t xml:space="preserve">Profit/Surplus </t>
  </si>
  <si>
    <t xml:space="preserve">Beta Version </t>
  </si>
  <si>
    <t xml:space="preserve">This version is provided for the exclusive use of ERGDCW for the sole purpose of understanding  </t>
  </si>
  <si>
    <t xml:space="preserve">   -   sick </t>
  </si>
  <si>
    <t>Beta Version - May 2016</t>
  </si>
  <si>
    <t xml:space="preserve">This version is provided for the exclusive use of ……………... for the sole purpose of understanding  </t>
  </si>
  <si>
    <t>Include Apprentiship Levy</t>
  </si>
  <si>
    <t xml:space="preserve">   -   holiday pay </t>
  </si>
  <si>
    <t xml:space="preserve">   -   apprenticeship levy</t>
  </si>
  <si>
    <t>Calculation purposes only</t>
  </si>
  <si>
    <t>Time</t>
  </si>
  <si>
    <t>Speed</t>
  </si>
  <si>
    <t>£</t>
  </si>
  <si>
    <t xml:space="preserve">   -   marketing</t>
  </si>
  <si>
    <t>National Living Wage</t>
  </si>
  <si>
    <t>Should equal or exceed National Living Wage rate (dependent on age)</t>
  </si>
  <si>
    <t xml:space="preserve">   -   training time</t>
  </si>
  <si>
    <t xml:space="preserve">   -   ppe &amp; consumables</t>
  </si>
  <si>
    <t xml:space="preserve">   -   legal / professional</t>
  </si>
  <si>
    <t>Premises, utilities and services</t>
  </si>
  <si>
    <t>Consumables</t>
  </si>
  <si>
    <t>Professional</t>
  </si>
  <si>
    <t>Other business overheads</t>
  </si>
  <si>
    <t>Staffing, recruitment and training</t>
  </si>
  <si>
    <t xml:space="preserve">   -   staff recruitment</t>
  </si>
  <si>
    <t xml:space="preserve">   -   training costs</t>
  </si>
  <si>
    <t xml:space="preserve">   -   IT equipment</t>
  </si>
  <si>
    <t xml:space="preserve">   -   business travel</t>
  </si>
  <si>
    <t xml:space="preserve">   -   general</t>
  </si>
  <si>
    <t>Speed of travel (MPH)</t>
  </si>
  <si>
    <t>Travel payment per mile</t>
  </si>
  <si>
    <t xml:space="preserve">   -   notice/suspention pay</t>
  </si>
  <si>
    <t>Gross pay including NI and pension</t>
  </si>
  <si>
    <t xml:space="preserve">   -   sick pay</t>
  </si>
  <si>
    <t>Break time</t>
  </si>
  <si>
    <t>Parking</t>
  </si>
  <si>
    <t>new</t>
  </si>
  <si>
    <t xml:space="preserve">   -   qualification costs</t>
  </si>
  <si>
    <t>updated comment</t>
  </si>
  <si>
    <t>Revised Costing Model - Wales</t>
  </si>
  <si>
    <r>
      <t xml:space="preserve">This version is provided for the exclusive use of </t>
    </r>
    <r>
      <rPr>
        <b/>
        <sz val="9"/>
        <color theme="1"/>
        <rFont val="Arial"/>
        <family val="2"/>
      </rPr>
      <t>Keri and Malcolm</t>
    </r>
    <r>
      <rPr>
        <sz val="9"/>
        <color theme="1"/>
        <rFont val="Arial"/>
        <family val="2"/>
      </rPr>
      <t xml:space="preserve"> for the sole purpose of understanding  </t>
    </r>
  </si>
  <si>
    <t xml:space="preserve">   -   management and supervisors</t>
  </si>
  <si>
    <t xml:space="preserve">   -  statutory registration fees</t>
  </si>
  <si>
    <t xml:space="preserve">   -   stationery and postage</t>
  </si>
  <si>
    <t>Beta Version - October 2020</t>
  </si>
  <si>
    <t xml:space="preserve">   -   registration costs (Worker)</t>
  </si>
  <si>
    <t xml:space="preserve">   -   worker registration costs </t>
  </si>
  <si>
    <t>Comments</t>
  </si>
  <si>
    <t>Remove this line</t>
  </si>
  <si>
    <t>Added comment box</t>
  </si>
  <si>
    <t>Needs comprehensive instructions - check Minimum Price for Homecare</t>
  </si>
  <si>
    <t>Make the hovering narrative more simple</t>
  </si>
  <si>
    <t>Add staff turnover</t>
  </si>
  <si>
    <t>Anticipated staff turnover</t>
  </si>
  <si>
    <t xml:space="preserve">   -   notice/suspension pay</t>
  </si>
  <si>
    <t>Minutes</t>
  </si>
  <si>
    <t>Equivalent  rate</t>
  </si>
  <si>
    <t>simplified comment</t>
  </si>
  <si>
    <t xml:space="preserve">   -   registration qualification costs</t>
  </si>
  <si>
    <t xml:space="preserve">   -   continuing training costs</t>
  </si>
  <si>
    <t>Need to establish the likely cost implication</t>
  </si>
  <si>
    <t>of these two areas based on staff turnover rates</t>
  </si>
  <si>
    <t>Beta Version - November 2020</t>
  </si>
  <si>
    <t>Extend this out to 45,30 and 15 minutes</t>
  </si>
  <si>
    <t>Links to overall staffing levels</t>
  </si>
  <si>
    <t>Include calculation of Real Living Wage - £9.50</t>
  </si>
  <si>
    <t>Consider a blended rate - phase 2</t>
  </si>
  <si>
    <t>Per Hour</t>
  </si>
  <si>
    <t xml:space="preserve">Real Living Wage </t>
  </si>
  <si>
    <t>Staffing Level</t>
  </si>
  <si>
    <t>Cost implication of careworker registration and qualification costs per annum</t>
  </si>
  <si>
    <t xml:space="preserve">Hours per week </t>
  </si>
  <si>
    <t>Direct comparison for alternative wage rates</t>
  </si>
  <si>
    <t>NCB Wales Home Care Cost Matrix</t>
  </si>
  <si>
    <t>Beta Version - April 2021</t>
  </si>
  <si>
    <t>Matrics Costau Gofal Cartref NCB Cymru</t>
  </si>
  <si>
    <t>Fersiwn Beta – Ebrill 2021</t>
  </si>
  <si>
    <t>Allwedd</t>
  </si>
  <si>
    <t>Cofnodi â llaw</t>
  </si>
  <si>
    <t>Poblogi yn Awtomatig</t>
  </si>
  <si>
    <t>Graddfa Gyfatebol</t>
  </si>
  <si>
    <t>Munudatu</t>
  </si>
  <si>
    <t>munudau</t>
  </si>
  <si>
    <t>Rhowch hyd yr ymweliad (Munudau)</t>
  </si>
  <si>
    <t>Fesl awr</t>
  </si>
  <si>
    <t>fesul awr</t>
  </si>
  <si>
    <t>Tâl fesul awr – Diwrnod o’r wythnos</t>
  </si>
  <si>
    <t/>
  </si>
  <si>
    <t>Tâl fesul awr – Penwythnos</t>
  </si>
  <si>
    <t>Cymhariaeth uniongyrchol ar gyfer cyfraddau fesul awr</t>
  </si>
  <si>
    <t>Premiwm Gŵyl Banc</t>
  </si>
  <si>
    <t>Cyflog Byw Gwirioneddol</t>
  </si>
  <si>
    <t>milltiroedd</t>
  </si>
  <si>
    <t>Milltiroedd rhwng ymweliadau</t>
  </si>
  <si>
    <t>Dibenion cyfrifo yn unig</t>
  </si>
  <si>
    <t>Graddfa gyfatebol</t>
  </si>
  <si>
    <t>Munudau</t>
  </si>
  <si>
    <t>milltiroedd fesul awr</t>
  </si>
  <si>
    <t>Cyflymder teithio(MPH)</t>
  </si>
  <si>
    <t>Cyflymder</t>
  </si>
  <si>
    <t>Fesul awr</t>
  </si>
  <si>
    <t>Amser teithio</t>
  </si>
  <si>
    <t>Amser</t>
  </si>
  <si>
    <t>Amser egwyl</t>
  </si>
  <si>
    <t>Cyflog gros gan gynnwys YG a phensiwn</t>
  </si>
  <si>
    <t xml:space="preserve">   -   YG</t>
  </si>
  <si>
    <t xml:space="preserve">   -   penswin</t>
  </si>
  <si>
    <t xml:space="preserve">   -   tâl gwyliau </t>
  </si>
  <si>
    <t xml:space="preserve">   -   amser hyfforddiant</t>
  </si>
  <si>
    <t xml:space="preserve">   -   tâl salwch</t>
  </si>
  <si>
    <t xml:space="preserve">   -   tâl rhybudd/gwahardd</t>
  </si>
  <si>
    <t>Costau teithio fesul milltir</t>
  </si>
  <si>
    <t>Parcio</t>
  </si>
  <si>
    <t>Cost Gweithiwr</t>
  </si>
  <si>
    <t>Staffio, recriwtio a hyfforddi</t>
  </si>
  <si>
    <t xml:space="preserve">   -   rheolwyr a goruchwylwyr</t>
  </si>
  <si>
    <t xml:space="preserve">   -  recriwtio staff </t>
  </si>
  <si>
    <t xml:space="preserve">   -   costau hyfforddiant parhaus</t>
  </si>
  <si>
    <t xml:space="preserve">   -   costau cofrestru gweithiwr</t>
  </si>
  <si>
    <t xml:space="preserve">   -   costau cymhwyster cofrestru </t>
  </si>
  <si>
    <t xml:space="preserve">   -   ardoll prentisiaeth</t>
  </si>
  <si>
    <t>Eiddo a Gwasanathau</t>
  </si>
  <si>
    <t xml:space="preserve">   -   rhent, ardrethi a gwasanaethau</t>
  </si>
  <si>
    <t xml:space="preserve">   -  offer TG</t>
  </si>
  <si>
    <t xml:space="preserve">   -   teleffoni</t>
  </si>
  <si>
    <t xml:space="preserve">   - llogi offer</t>
  </si>
  <si>
    <t>Defnyddiau traul</t>
  </si>
  <si>
    <t xml:space="preserve">   -   ppe a defnyddiau traul</t>
  </si>
  <si>
    <t xml:space="preserve">   -   papur ysgrifennu a phostio</t>
  </si>
  <si>
    <t>Proffesiynol</t>
  </si>
  <si>
    <t xml:space="preserve">   -   marchnata</t>
  </si>
  <si>
    <t xml:space="preserve">   -   cost cyllid</t>
  </si>
  <si>
    <t xml:space="preserve">   -   yswiriant</t>
  </si>
  <si>
    <t xml:space="preserve">   -  cyfreithiol/proffesiynol</t>
  </si>
  <si>
    <t>Gorbenion busnes eraill</t>
  </si>
  <si>
    <t xml:space="preserve">   -   teithio ar gyfer busnes</t>
  </si>
  <si>
    <t xml:space="preserve">   -   cyffredinol</t>
  </si>
  <si>
    <t>Cost Busnes</t>
  </si>
  <si>
    <t>Elw/Gweddill</t>
  </si>
  <si>
    <t>Cyfanswm Costau</t>
  </si>
  <si>
    <t>Cyfradd</t>
  </si>
  <si>
    <t>Cyfradd fesul awr cyfatebol</t>
  </si>
  <si>
    <t>Goblygiadau cost cofrestru gweithiwr gofal a chostau cymhwyster y flwyddyn</t>
  </si>
  <si>
    <t>Lefel staffio</t>
  </si>
  <si>
    <t>Trosiant staff a ragwelir</t>
  </si>
  <si>
    <t>Oriau'r wythnos</t>
  </si>
  <si>
    <t>Sylwadau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</si>
</sst>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809]#,##0.00"/>
    <numFmt numFmtId="167" formatCode="&quot;£&quot;#,##0.00"/>
    <numFmt numFmtId="168" formatCode="&quot;£&quot;#,##0"/>
  </numFmts>
  <fonts count="2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4"/>
      <color theme="1"/>
      <name val="Arial"/>
      <family val="2"/>
    </font>
    <font>
      <sz val="9"/>
      <color theme="1"/>
      <name val="Arial"/>
      <family val="2"/>
    </font>
    <font>
      <sz val="9"/>
      <color indexed="81"/>
      <name val="Tahoma"/>
      <family val="2"/>
    </font>
    <font>
      <b/>
      <sz val="9"/>
      <color indexed="81"/>
      <name val="Tahoma"/>
      <family val="2"/>
    </font>
    <font>
      <u/>
      <sz val="11"/>
      <color theme="1"/>
      <name val="Arial"/>
      <family val="2"/>
    </font>
    <font>
      <b/>
      <sz val="10"/>
      <color rgb="FFFF0000"/>
      <name val="Arial"/>
      <family val="2"/>
    </font>
    <font>
      <b/>
      <sz val="9"/>
      <color theme="1"/>
      <name val="Arial"/>
      <family val="2"/>
    </font>
    <font>
      <i/>
      <sz val="11"/>
      <color rgb="FF0070C0"/>
      <name val="Arial"/>
      <family val="2"/>
    </font>
    <font>
      <strike/>
      <sz val="11"/>
      <color theme="1"/>
      <name val="Arial"/>
      <family val="2"/>
    </font>
    <font>
      <i/>
      <sz val="11"/>
      <color rgb="FFFF0000"/>
      <name val="Arial"/>
      <family val="2"/>
    </font>
    <font>
      <i/>
      <strike/>
      <sz val="11"/>
      <color rgb="FFFF0000"/>
      <name val="Arial"/>
      <family val="2"/>
    </font>
    <font>
      <sz val="28"/>
      <color theme="1"/>
      <name val="Arial"/>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48">
    <xf numFmtId="0" fontId="0" fillId="0" borderId="0" xfId="0"/>
    <xf numFmtId="0" fontId="8" fillId="0" borderId="0" xfId="0" applyFont="1"/>
    <xf numFmtId="43" fontId="8" fillId="0" borderId="0" xfId="1" applyFont="1"/>
    <xf numFmtId="164" fontId="8" fillId="0" borderId="0" xfId="2" applyNumberFormat="1" applyFont="1"/>
    <xf numFmtId="10" fontId="8" fillId="0" borderId="0" xfId="2" applyNumberFormat="1" applyFont="1"/>
    <xf numFmtId="43" fontId="8" fillId="0" borderId="0" xfId="1" quotePrefix="1" applyFont="1"/>
    <xf numFmtId="9" fontId="8" fillId="0" borderId="0" xfId="2" applyFont="1"/>
    <xf numFmtId="43" fontId="8" fillId="0" borderId="0" xfId="0" applyNumberFormat="1" applyFont="1"/>
    <xf numFmtId="165" fontId="8" fillId="0" borderId="0" xfId="1" applyNumberFormat="1" applyFont="1"/>
    <xf numFmtId="165" fontId="8" fillId="0" borderId="1" xfId="1" applyNumberFormat="1" applyFont="1" applyBorder="1"/>
    <xf numFmtId="0" fontId="7" fillId="0" borderId="0" xfId="0" applyFont="1"/>
    <xf numFmtId="0" fontId="10" fillId="0" borderId="0" xfId="0" applyFont="1" applyAlignment="1">
      <alignment horizontal="right"/>
    </xf>
    <xf numFmtId="43" fontId="8" fillId="0" borderId="2" xfId="1" applyFont="1" applyBorder="1"/>
    <xf numFmtId="43" fontId="7" fillId="0" borderId="0" xfId="1" quotePrefix="1" applyFont="1"/>
    <xf numFmtId="0" fontId="8" fillId="0" borderId="0" xfId="0" applyFont="1" applyBorder="1"/>
    <xf numFmtId="0" fontId="10" fillId="0" borderId="0" xfId="0" applyFont="1" applyAlignment="1">
      <alignment horizontal="center"/>
    </xf>
    <xf numFmtId="0" fontId="8" fillId="0" borderId="0" xfId="0" applyFont="1" applyFill="1" applyBorder="1"/>
    <xf numFmtId="0" fontId="6" fillId="0" borderId="0" xfId="0" applyFont="1"/>
    <xf numFmtId="43" fontId="7" fillId="0" borderId="4" xfId="1" quotePrefix="1" applyFont="1" applyBorder="1"/>
    <xf numFmtId="43" fontId="8" fillId="0" borderId="1" xfId="1" applyFont="1" applyBorder="1"/>
    <xf numFmtId="0" fontId="8" fillId="0" borderId="0" xfId="0" applyFont="1" applyAlignment="1">
      <alignment horizontal="left"/>
    </xf>
    <xf numFmtId="0" fontId="5" fillId="0" borderId="0" xfId="0" applyFont="1"/>
    <xf numFmtId="0" fontId="5" fillId="0" borderId="0" xfId="0" applyFont="1" applyFill="1" applyBorder="1"/>
    <xf numFmtId="43" fontId="8" fillId="3" borderId="1" xfId="1" applyFont="1" applyFill="1" applyBorder="1" applyProtection="1">
      <protection hidden="1"/>
    </xf>
    <xf numFmtId="2" fontId="8" fillId="3" borderId="1" xfId="0" applyNumberFormat="1" applyFont="1" applyFill="1" applyBorder="1" applyProtection="1">
      <protection hidden="1"/>
    </xf>
    <xf numFmtId="0" fontId="8" fillId="0" borderId="0" xfId="0" applyFont="1" applyProtection="1">
      <protection hidden="1"/>
    </xf>
    <xf numFmtId="0" fontId="8" fillId="0" borderId="0" xfId="0" applyFont="1" applyFill="1" applyBorder="1" applyProtection="1">
      <protection hidden="1"/>
    </xf>
    <xf numFmtId="2" fontId="8" fillId="0" borderId="0" xfId="0" applyNumberFormat="1" applyFont="1" applyFill="1" applyBorder="1" applyProtection="1">
      <protection hidden="1"/>
    </xf>
    <xf numFmtId="0" fontId="7" fillId="0" borderId="0" xfId="0" applyFont="1" applyProtection="1">
      <protection hidden="1"/>
    </xf>
    <xf numFmtId="0" fontId="8" fillId="3" borderId="1" xfId="0" applyFont="1" applyFill="1" applyBorder="1" applyProtection="1">
      <protection hidden="1"/>
    </xf>
    <xf numFmtId="0" fontId="8" fillId="0" borderId="0" xfId="0" applyFont="1" applyBorder="1" applyProtection="1">
      <protection hidden="1"/>
    </xf>
    <xf numFmtId="2" fontId="8" fillId="0" borderId="0" xfId="0" applyNumberFormat="1" applyFont="1" applyProtection="1">
      <protection hidden="1"/>
    </xf>
    <xf numFmtId="2" fontId="8" fillId="3" borderId="2" xfId="0" applyNumberFormat="1" applyFont="1" applyFill="1" applyBorder="1" applyProtection="1">
      <protection hidden="1"/>
    </xf>
    <xf numFmtId="0" fontId="8" fillId="2" borderId="1" xfId="0" applyFont="1" applyFill="1" applyBorder="1" applyProtection="1">
      <protection locked="0"/>
    </xf>
    <xf numFmtId="0" fontId="8" fillId="0" borderId="0" xfId="0" applyFont="1" applyProtection="1">
      <protection locked="0"/>
    </xf>
    <xf numFmtId="2" fontId="8" fillId="2" borderId="1" xfId="0" applyNumberFormat="1" applyFont="1" applyFill="1" applyBorder="1" applyProtection="1">
      <protection locked="0"/>
    </xf>
    <xf numFmtId="9" fontId="8" fillId="2" borderId="1" xfId="2" applyFont="1" applyFill="1" applyBorder="1" applyProtection="1">
      <protection locked="0"/>
    </xf>
    <xf numFmtId="10" fontId="8" fillId="2" borderId="1" xfId="2" applyNumberFormat="1" applyFont="1" applyFill="1" applyBorder="1" applyProtection="1">
      <protection locked="0"/>
    </xf>
    <xf numFmtId="10" fontId="8" fillId="2" borderId="3" xfId="2" applyNumberFormat="1" applyFont="1" applyFill="1" applyBorder="1" applyProtection="1">
      <protection locked="0"/>
    </xf>
    <xf numFmtId="0" fontId="8" fillId="0" borderId="0" xfId="0" applyFont="1" applyBorder="1" applyProtection="1">
      <protection locked="0"/>
    </xf>
    <xf numFmtId="0" fontId="4" fillId="0" borderId="0" xfId="0" applyFont="1"/>
    <xf numFmtId="0" fontId="12" fillId="0" borderId="0" xfId="0" applyFont="1"/>
    <xf numFmtId="43" fontId="12" fillId="0" borderId="0" xfId="1" applyFont="1"/>
    <xf numFmtId="0" fontId="0" fillId="0" borderId="0" xfId="0" applyAlignment="1">
      <alignment horizontal="left" vertical="center" indent="2"/>
    </xf>
    <xf numFmtId="0" fontId="0" fillId="0" borderId="0" xfId="0" applyProtection="1">
      <protection locked="0"/>
    </xf>
    <xf numFmtId="0" fontId="13" fillId="0" borderId="0" xfId="0" applyFont="1" applyProtection="1">
      <protection hidden="1"/>
    </xf>
    <xf numFmtId="0" fontId="13" fillId="0" borderId="0" xfId="0" applyFont="1" applyAlignment="1" applyProtection="1">
      <alignment horizontal="left" vertical="center" indent="1"/>
      <protection hidden="1"/>
    </xf>
    <xf numFmtId="0" fontId="10" fillId="0" borderId="5" xfId="0" applyFont="1" applyBorder="1" applyProtection="1">
      <protection hidden="1"/>
    </xf>
    <xf numFmtId="0" fontId="8" fillId="0" borderId="6" xfId="0" applyFont="1" applyBorder="1" applyProtection="1">
      <protection hidden="1"/>
    </xf>
    <xf numFmtId="0" fontId="8" fillId="0" borderId="7" xfId="0" applyFont="1" applyBorder="1" applyProtection="1">
      <protection hidden="1"/>
    </xf>
    <xf numFmtId="0" fontId="7" fillId="0" borderId="8" xfId="0" applyFont="1" applyBorder="1" applyAlignment="1" applyProtection="1">
      <alignment horizontal="right"/>
      <protection hidden="1"/>
    </xf>
    <xf numFmtId="0" fontId="8" fillId="2" borderId="1" xfId="0" applyFont="1" applyFill="1" applyBorder="1" applyProtection="1">
      <protection hidden="1"/>
    </xf>
    <xf numFmtId="0" fontId="7" fillId="0" borderId="0" xfId="0" applyFont="1" applyBorder="1" applyProtection="1">
      <protection hidden="1"/>
    </xf>
    <xf numFmtId="0" fontId="8" fillId="0" borderId="9" xfId="0" applyFont="1" applyBorder="1" applyProtection="1">
      <protection hidden="1"/>
    </xf>
    <xf numFmtId="0" fontId="8" fillId="0" borderId="10" xfId="0" applyFont="1" applyBorder="1" applyProtection="1">
      <protection hidden="1"/>
    </xf>
    <xf numFmtId="0" fontId="8" fillId="0" borderId="4" xfId="0" applyFont="1" applyBorder="1" applyProtection="1">
      <protection hidden="1"/>
    </xf>
    <xf numFmtId="0" fontId="8" fillId="0" borderId="11" xfId="0" applyFont="1" applyBorder="1" applyProtection="1">
      <protection hidden="1"/>
    </xf>
    <xf numFmtId="2" fontId="3" fillId="4" borderId="1" xfId="0" applyNumberFormat="1" applyFont="1" applyFill="1" applyBorder="1" applyProtection="1">
      <protection hidden="1"/>
    </xf>
    <xf numFmtId="0" fontId="3" fillId="0" borderId="0" xfId="0" applyFont="1" applyFill="1" applyBorder="1"/>
    <xf numFmtId="0" fontId="3" fillId="2" borderId="1" xfId="0" applyFont="1" applyFill="1" applyBorder="1" applyProtection="1">
      <protection locked="0"/>
    </xf>
    <xf numFmtId="0" fontId="3" fillId="0" borderId="0" xfId="0" applyFont="1"/>
    <xf numFmtId="0" fontId="3" fillId="0" borderId="0" xfId="0" applyFont="1" applyAlignment="1">
      <alignment horizontal="right"/>
    </xf>
    <xf numFmtId="0" fontId="3" fillId="0" borderId="0" xfId="0" applyFont="1" applyProtection="1">
      <protection hidden="1"/>
    </xf>
    <xf numFmtId="0" fontId="2" fillId="0" borderId="0" xfId="0" applyFont="1"/>
    <xf numFmtId="0" fontId="1" fillId="0" borderId="0" xfId="0" applyFont="1" applyProtection="1">
      <protection hidden="1"/>
    </xf>
    <xf numFmtId="0" fontId="1" fillId="0" borderId="0" xfId="0" applyFont="1"/>
    <xf numFmtId="0" fontId="1" fillId="0" borderId="0" xfId="0" applyFont="1" applyBorder="1"/>
    <xf numFmtId="0" fontId="10" fillId="0" borderId="0" xfId="0" applyFont="1"/>
    <xf numFmtId="0" fontId="8" fillId="0" borderId="15" xfId="0" applyFont="1" applyFill="1" applyBorder="1"/>
    <xf numFmtId="0" fontId="8" fillId="0" borderId="16" xfId="0" applyFont="1" applyFill="1" applyBorder="1"/>
    <xf numFmtId="0" fontId="5" fillId="0" borderId="16" xfId="0" applyFont="1" applyFill="1" applyBorder="1"/>
    <xf numFmtId="0" fontId="8" fillId="0" borderId="17" xfId="0" applyFont="1" applyFill="1" applyBorder="1" applyProtection="1">
      <protection hidden="1"/>
    </xf>
    <xf numFmtId="0" fontId="8" fillId="0" borderId="18" xfId="0" applyFont="1" applyFill="1" applyBorder="1" applyProtection="1">
      <protection hidden="1"/>
    </xf>
    <xf numFmtId="0" fontId="8" fillId="0" borderId="19" xfId="0" applyFont="1" applyFill="1" applyBorder="1"/>
    <xf numFmtId="0" fontId="8" fillId="0" borderId="15" xfId="0" applyFont="1" applyBorder="1"/>
    <xf numFmtId="0" fontId="8" fillId="0" borderId="16" xfId="0" applyFont="1" applyBorder="1"/>
    <xf numFmtId="2" fontId="1" fillId="0" borderId="15" xfId="0" applyNumberFormat="1" applyFont="1" applyFill="1" applyBorder="1" applyProtection="1">
      <protection hidden="1"/>
    </xf>
    <xf numFmtId="0" fontId="1" fillId="0" borderId="15" xfId="0" applyFont="1" applyFill="1" applyBorder="1"/>
    <xf numFmtId="43" fontId="3" fillId="2" borderId="1" xfId="1" applyFont="1" applyFill="1" applyBorder="1" applyProtection="1">
      <protection locked="0"/>
    </xf>
    <xf numFmtId="166" fontId="8" fillId="2" borderId="1" xfId="0" applyNumberFormat="1" applyFont="1" applyFill="1" applyBorder="1" applyProtection="1">
      <protection locked="0"/>
    </xf>
    <xf numFmtId="166" fontId="8" fillId="3" borderId="2" xfId="0" applyNumberFormat="1" applyFont="1" applyFill="1" applyBorder="1" applyProtection="1">
      <protection hidden="1"/>
    </xf>
    <xf numFmtId="166" fontId="8" fillId="3" borderId="1" xfId="0" applyNumberFormat="1" applyFont="1" applyFill="1" applyBorder="1" applyProtection="1">
      <protection hidden="1"/>
    </xf>
    <xf numFmtId="166" fontId="8" fillId="3" borderId="1" xfId="1" applyNumberFormat="1" applyFont="1" applyFill="1" applyBorder="1" applyProtection="1">
      <protection hidden="1"/>
    </xf>
    <xf numFmtId="0" fontId="17"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8" fillId="0" borderId="0" xfId="0" applyFont="1" applyAlignment="1" applyProtection="1">
      <alignment horizontal="left"/>
      <protection hidden="1"/>
    </xf>
    <xf numFmtId="0" fontId="4" fillId="0" borderId="0" xfId="0" applyFont="1" applyProtection="1">
      <protection hidden="1"/>
    </xf>
    <xf numFmtId="0" fontId="10" fillId="0" borderId="0" xfId="0" applyFont="1" applyAlignment="1" applyProtection="1">
      <alignment horizontal="center"/>
      <protection hidden="1"/>
    </xf>
    <xf numFmtId="0" fontId="8" fillId="0" borderId="0" xfId="0" applyFont="1" applyFill="1"/>
    <xf numFmtId="10" fontId="8" fillId="2" borderId="20" xfId="2" applyNumberFormat="1" applyFont="1" applyFill="1" applyBorder="1" applyProtection="1">
      <protection locked="0"/>
    </xf>
    <xf numFmtId="2" fontId="8" fillId="3" borderId="20" xfId="0" applyNumberFormat="1" applyFont="1" applyFill="1" applyBorder="1" applyProtection="1">
      <protection hidden="1"/>
    </xf>
    <xf numFmtId="10" fontId="8" fillId="0" borderId="0" xfId="2" applyNumberFormat="1" applyFont="1" applyFill="1" applyBorder="1" applyProtection="1">
      <protection locked="0"/>
    </xf>
    <xf numFmtId="0" fontId="8" fillId="0" borderId="0" xfId="0" applyFont="1" applyFill="1" applyProtection="1">
      <protection hidden="1"/>
    </xf>
    <xf numFmtId="166" fontId="8" fillId="0" borderId="0" xfId="1" applyNumberFormat="1" applyFont="1" applyFill="1" applyBorder="1" applyProtection="1">
      <protection hidden="1"/>
    </xf>
    <xf numFmtId="2" fontId="8" fillId="4" borderId="1" xfId="0" applyNumberFormat="1" applyFont="1" applyFill="1" applyBorder="1" applyProtection="1">
      <protection hidden="1"/>
    </xf>
    <xf numFmtId="0" fontId="10" fillId="0" borderId="0" xfId="0" applyFont="1" applyProtection="1">
      <protection hidden="1"/>
    </xf>
    <xf numFmtId="10" fontId="8" fillId="0" borderId="4" xfId="2" applyNumberFormat="1" applyFont="1" applyFill="1" applyBorder="1" applyProtection="1">
      <protection locked="0"/>
    </xf>
    <xf numFmtId="2" fontId="8" fillId="0" borderId="4" xfId="0" applyNumberFormat="1" applyFont="1" applyFill="1" applyBorder="1" applyProtection="1">
      <protection hidden="1"/>
    </xf>
    <xf numFmtId="2" fontId="8" fillId="0" borderId="0" xfId="0" applyNumberFormat="1" applyFont="1" applyFill="1" applyBorder="1" applyProtection="1">
      <protection locked="0"/>
    </xf>
    <xf numFmtId="10" fontId="8" fillId="0" borderId="21" xfId="2" applyNumberFormat="1" applyFont="1" applyFill="1" applyBorder="1" applyProtection="1">
      <protection locked="0"/>
    </xf>
    <xf numFmtId="0" fontId="19" fillId="0" borderId="0" xfId="0" applyFont="1" applyProtection="1">
      <protection hidden="1"/>
    </xf>
    <xf numFmtId="10" fontId="8" fillId="0" borderId="0" xfId="0" applyNumberFormat="1" applyFont="1"/>
    <xf numFmtId="0" fontId="20" fillId="0" borderId="0" xfId="0" applyFont="1" applyProtection="1">
      <protection hidden="1"/>
    </xf>
    <xf numFmtId="10" fontId="20" fillId="2" borderId="1" xfId="2" applyNumberFormat="1" applyFont="1" applyFill="1" applyBorder="1" applyProtection="1">
      <protection locked="0"/>
    </xf>
    <xf numFmtId="2" fontId="20" fillId="3" borderId="1" xfId="0" applyNumberFormat="1" applyFont="1" applyFill="1" applyBorder="1" applyProtection="1">
      <protection hidden="1"/>
    </xf>
    <xf numFmtId="43" fontId="8" fillId="0" borderId="0" xfId="1" applyFont="1" applyBorder="1"/>
    <xf numFmtId="0" fontId="8" fillId="0" borderId="1" xfId="0" applyFont="1" applyBorder="1" applyAlignment="1">
      <alignment wrapText="1"/>
    </xf>
    <xf numFmtId="0" fontId="21" fillId="0" borderId="0" xfId="0" applyFont="1" applyProtection="1">
      <protection hidden="1"/>
    </xf>
    <xf numFmtId="0" fontId="21" fillId="0" borderId="0" xfId="0" applyFont="1"/>
    <xf numFmtId="166" fontId="8" fillId="0" borderId="0" xfId="0" applyNumberFormat="1" applyFont="1" applyFill="1" applyBorder="1" applyProtection="1">
      <protection hidden="1"/>
    </xf>
    <xf numFmtId="9" fontId="8" fillId="2" borderId="1" xfId="2" applyFont="1" applyFill="1" applyBorder="1"/>
    <xf numFmtId="0" fontId="22" fillId="0" borderId="0" xfId="0" applyFont="1"/>
    <xf numFmtId="0" fontId="23" fillId="0" borderId="0" xfId="0" applyFont="1"/>
    <xf numFmtId="0" fontId="8" fillId="0" borderId="20" xfId="0" applyFont="1" applyBorder="1" applyAlignment="1">
      <alignment horizontal="center"/>
    </xf>
    <xf numFmtId="166" fontId="8" fillId="0" borderId="0" xfId="0" applyNumberFormat="1" applyFont="1"/>
    <xf numFmtId="0" fontId="8" fillId="0" borderId="24" xfId="0" applyFont="1" applyBorder="1" applyAlignment="1">
      <alignment horizontal="center"/>
    </xf>
    <xf numFmtId="0" fontId="8" fillId="0" borderId="25" xfId="0" applyFont="1" applyBorder="1" applyAlignment="1">
      <alignment horizontal="center"/>
    </xf>
    <xf numFmtId="166" fontId="1" fillId="0" borderId="26" xfId="0" applyNumberFormat="1" applyFont="1" applyBorder="1"/>
    <xf numFmtId="166" fontId="8" fillId="0" borderId="27" xfId="0" applyNumberFormat="1" applyFont="1" applyBorder="1"/>
    <xf numFmtId="166" fontId="8" fillId="0" borderId="28" xfId="0" applyNumberFormat="1" applyFont="1" applyBorder="1"/>
    <xf numFmtId="0" fontId="8" fillId="0" borderId="0" xfId="0" applyFont="1" applyBorder="1" applyAlignment="1" applyProtection="1">
      <protection hidden="1"/>
    </xf>
    <xf numFmtId="0" fontId="8" fillId="0" borderId="11" xfId="0" applyFont="1" applyBorder="1" applyAlignment="1">
      <alignment horizontal="center"/>
    </xf>
    <xf numFmtId="166" fontId="1" fillId="0" borderId="29" xfId="0" applyNumberFormat="1" applyFont="1" applyBorder="1"/>
    <xf numFmtId="166" fontId="1" fillId="0" borderId="28" xfId="0" applyNumberFormat="1" applyFont="1" applyBorder="1"/>
    <xf numFmtId="0" fontId="20" fillId="0" borderId="0" xfId="0" applyFont="1"/>
    <xf numFmtId="0" fontId="8" fillId="0" borderId="0" xfId="0" applyFont="1" applyBorder="1" applyAlignment="1">
      <alignment horizontal="center"/>
    </xf>
    <xf numFmtId="166" fontId="1" fillId="0" borderId="0" xfId="0" applyNumberFormat="1" applyFont="1" applyBorder="1"/>
    <xf numFmtId="0" fontId="1" fillId="0" borderId="17" xfId="0" applyFont="1" applyBorder="1"/>
    <xf numFmtId="0" fontId="8" fillId="0" borderId="19" xfId="0" applyFont="1" applyBorder="1"/>
    <xf numFmtId="166" fontId="1" fillId="0" borderId="31" xfId="0" applyNumberFormat="1" applyFont="1" applyBorder="1"/>
    <xf numFmtId="166" fontId="8" fillId="0" borderId="32" xfId="0" applyNumberFormat="1" applyFont="1" applyBorder="1"/>
    <xf numFmtId="0" fontId="1" fillId="0" borderId="33" xfId="0" applyFont="1" applyBorder="1"/>
    <xf numFmtId="0" fontId="8" fillId="0" borderId="34" xfId="0" applyFont="1" applyBorder="1" applyAlignment="1">
      <alignment horizontal="center"/>
    </xf>
    <xf numFmtId="0" fontId="8" fillId="0" borderId="1" xfId="0" applyFont="1" applyBorder="1" applyAlignment="1">
      <alignment horizontal="center"/>
    </xf>
    <xf numFmtId="0" fontId="8" fillId="0" borderId="35" xfId="0" applyFont="1" applyBorder="1"/>
    <xf numFmtId="0" fontId="8" fillId="0" borderId="36" xfId="0" applyFont="1" applyBorder="1" applyAlignment="1">
      <alignment horizontal="center"/>
    </xf>
    <xf numFmtId="166" fontId="1" fillId="0" borderId="32" xfId="0" applyNumberFormat="1" applyFont="1" applyBorder="1"/>
    <xf numFmtId="166" fontId="8" fillId="0" borderId="37" xfId="0" applyNumberFormat="1" applyFont="1" applyBorder="1"/>
    <xf numFmtId="0" fontId="8" fillId="0" borderId="34" xfId="0" applyFont="1" applyBorder="1"/>
    <xf numFmtId="0" fontId="8" fillId="0" borderId="31" xfId="0" applyFont="1" applyBorder="1"/>
    <xf numFmtId="167" fontId="8" fillId="0" borderId="31" xfId="0" applyNumberFormat="1" applyFont="1" applyBorder="1"/>
    <xf numFmtId="167" fontId="8" fillId="0" borderId="19" xfId="0" applyNumberFormat="1" applyFont="1" applyBorder="1"/>
    <xf numFmtId="166" fontId="8" fillId="0" borderId="0" xfId="0" applyNumberFormat="1" applyFont="1" applyBorder="1"/>
    <xf numFmtId="166" fontId="8" fillId="0" borderId="18" xfId="0" applyNumberFormat="1" applyFont="1" applyBorder="1"/>
    <xf numFmtId="0" fontId="1" fillId="0" borderId="22" xfId="0" applyFont="1" applyBorder="1"/>
    <xf numFmtId="0" fontId="8" fillId="0" borderId="30" xfId="0" applyFont="1" applyBorder="1" applyAlignment="1">
      <alignment horizontal="center"/>
    </xf>
    <xf numFmtId="166" fontId="1" fillId="0" borderId="21" xfId="0" applyNumberFormat="1" applyFont="1" applyBorder="1"/>
    <xf numFmtId="166" fontId="8" fillId="0" borderId="21" xfId="0" applyNumberFormat="1" applyFont="1" applyBorder="1"/>
    <xf numFmtId="167" fontId="8" fillId="0" borderId="35" xfId="0" applyNumberFormat="1" applyFont="1" applyBorder="1"/>
    <xf numFmtId="0" fontId="8" fillId="0" borderId="41" xfId="0" applyFont="1" applyBorder="1" applyAlignment="1">
      <alignment horizontal="center"/>
    </xf>
    <xf numFmtId="166" fontId="1" fillId="0" borderId="1" xfId="0" applyNumberFormat="1" applyFont="1" applyBorder="1"/>
    <xf numFmtId="167" fontId="8" fillId="0" borderId="34" xfId="0" applyNumberFormat="1" applyFont="1" applyBorder="1"/>
    <xf numFmtId="0" fontId="8" fillId="0" borderId="42" xfId="0" applyFont="1" applyBorder="1" applyAlignment="1">
      <alignment horizontal="center"/>
    </xf>
    <xf numFmtId="0" fontId="8" fillId="0" borderId="23" xfId="0" applyFont="1" applyBorder="1" applyAlignment="1">
      <alignment horizontal="center"/>
    </xf>
    <xf numFmtId="166" fontId="8" fillId="2" borderId="1" xfId="0" applyNumberFormat="1" applyFont="1" applyFill="1" applyBorder="1"/>
    <xf numFmtId="0" fontId="16" fillId="0" borderId="0" xfId="0" applyFont="1" applyBorder="1" applyAlignment="1" applyProtection="1">
      <alignment horizontal="center"/>
      <protection hidden="1"/>
    </xf>
    <xf numFmtId="166" fontId="1" fillId="0" borderId="0" xfId="0" applyNumberFormat="1" applyFont="1" applyFill="1" applyBorder="1" applyProtection="1">
      <protection hidden="1"/>
    </xf>
    <xf numFmtId="168" fontId="1" fillId="4" borderId="1" xfId="1" applyNumberFormat="1" applyFont="1" applyFill="1" applyBorder="1" applyProtection="1">
      <protection hidden="1"/>
    </xf>
    <xf numFmtId="0" fontId="1" fillId="2" borderId="1" xfId="0" applyFont="1" applyFill="1" applyBorder="1" applyProtection="1">
      <protection locked="0"/>
    </xf>
    <xf numFmtId="9" fontId="1" fillId="2" borderId="1" xfId="2" applyFont="1" applyFill="1" applyBorder="1" applyProtection="1">
      <protection locked="0"/>
    </xf>
    <xf numFmtId="165" fontId="1" fillId="2" borderId="1" xfId="1" applyNumberFormat="1" applyFont="1" applyFill="1" applyBorder="1" applyProtection="1">
      <protection locked="0"/>
    </xf>
    <xf numFmtId="0" fontId="8" fillId="4" borderId="1" xfId="0" applyFont="1" applyFill="1" applyBorder="1" applyProtection="1"/>
    <xf numFmtId="0" fontId="1" fillId="0" borderId="15" xfId="0" applyFont="1" applyBorder="1" applyProtection="1">
      <protection hidden="1"/>
    </xf>
    <xf numFmtId="166" fontId="8" fillId="0" borderId="16" xfId="0" applyNumberFormat="1" applyFont="1" applyBorder="1"/>
    <xf numFmtId="0" fontId="8" fillId="0" borderId="17" xfId="0" applyFont="1" applyBorder="1"/>
    <xf numFmtId="0" fontId="8" fillId="0" borderId="18" xfId="0" applyFont="1" applyBorder="1"/>
    <xf numFmtId="0" fontId="1" fillId="4" borderId="38" xfId="0" applyFont="1" applyFill="1" applyBorder="1"/>
    <xf numFmtId="0" fontId="8" fillId="4" borderId="39" xfId="0" applyFont="1" applyFill="1" applyBorder="1"/>
    <xf numFmtId="0" fontId="8" fillId="4" borderId="40" xfId="0" applyFont="1" applyFill="1" applyBorder="1"/>
    <xf numFmtId="43" fontId="1" fillId="0" borderId="0" xfId="1" applyFont="1"/>
    <xf numFmtId="0" fontId="1" fillId="0" borderId="0" xfId="0" applyFont="1" applyFill="1" applyProtection="1">
      <protection hidden="1"/>
    </xf>
    <xf numFmtId="43" fontId="8" fillId="0" borderId="1" xfId="1" applyFont="1" applyFill="1" applyBorder="1" applyProtection="1">
      <protection hidden="1"/>
    </xf>
    <xf numFmtId="43" fontId="8" fillId="4" borderId="1" xfId="1" applyFont="1" applyFill="1" applyBorder="1" applyProtection="1">
      <protection hidden="1"/>
    </xf>
    <xf numFmtId="0" fontId="1" fillId="0" borderId="0" xfId="0" applyFont="1" applyProtection="1">
      <protection locked="0"/>
    </xf>
    <xf numFmtId="0" fontId="1" fillId="0" borderId="6" xfId="0" applyFont="1" applyBorder="1" applyProtection="1">
      <protection hidden="1"/>
    </xf>
    <xf numFmtId="0" fontId="1" fillId="0" borderId="7" xfId="0" applyFont="1" applyBorder="1" applyProtection="1">
      <protection hidden="1"/>
    </xf>
    <xf numFmtId="0" fontId="1" fillId="0" borderId="8" xfId="0" applyFont="1" applyBorder="1" applyAlignment="1" applyProtection="1">
      <alignment horizontal="right"/>
      <protection hidden="1"/>
    </xf>
    <xf numFmtId="0" fontId="1" fillId="2" borderId="1" xfId="0" applyFont="1" applyFill="1" applyBorder="1" applyProtection="1">
      <protection hidden="1"/>
    </xf>
    <xf numFmtId="0" fontId="1" fillId="3" borderId="1" xfId="0" applyFont="1" applyFill="1" applyBorder="1" applyProtection="1">
      <protection hidden="1"/>
    </xf>
    <xf numFmtId="0" fontId="1" fillId="0" borderId="9" xfId="0" applyFont="1" applyBorder="1" applyProtection="1">
      <protection hidden="1"/>
    </xf>
    <xf numFmtId="0" fontId="1" fillId="0" borderId="10" xfId="0" applyFont="1" applyBorder="1" applyProtection="1">
      <protection hidden="1"/>
    </xf>
    <xf numFmtId="0" fontId="1" fillId="0" borderId="4" xfId="0" applyFont="1" applyBorder="1" applyProtection="1">
      <protection hidden="1"/>
    </xf>
    <xf numFmtId="0" fontId="1" fillId="0" borderId="11" xfId="0" applyFont="1" applyBorder="1" applyProtection="1">
      <protection hidden="1"/>
    </xf>
    <xf numFmtId="0" fontId="1" fillId="0" borderId="41" xfId="0" applyFont="1" applyBorder="1" applyAlignment="1">
      <alignment horizontal="center"/>
    </xf>
    <xf numFmtId="0" fontId="1" fillId="0" borderId="30" xfId="0" applyFont="1" applyBorder="1" applyAlignment="1">
      <alignment horizontal="center"/>
    </xf>
    <xf numFmtId="0" fontId="1" fillId="0" borderId="42" xfId="0" applyFont="1" applyBorder="1" applyAlignment="1">
      <alignment horizontal="center"/>
    </xf>
    <xf numFmtId="0" fontId="1" fillId="0" borderId="23" xfId="0" applyFont="1" applyBorder="1" applyAlignment="1">
      <alignment horizontal="center"/>
    </xf>
    <xf numFmtId="0" fontId="1" fillId="0" borderId="0" xfId="0" applyFont="1" applyAlignment="1" applyProtection="1">
      <alignment horizontal="left"/>
      <protection hidden="1"/>
    </xf>
    <xf numFmtId="0" fontId="1" fillId="4" borderId="1" xfId="0" applyFont="1" applyFill="1" applyBorder="1"/>
    <xf numFmtId="167" fontId="1" fillId="0" borderId="34" xfId="0" applyNumberFormat="1" applyFont="1" applyBorder="1"/>
    <xf numFmtId="167" fontId="1" fillId="0" borderId="35" xfId="0" applyNumberFormat="1" applyFont="1" applyBorder="1"/>
    <xf numFmtId="166" fontId="1" fillId="0" borderId="18" xfId="0" applyNumberFormat="1" applyFont="1" applyBorder="1"/>
    <xf numFmtId="167" fontId="1" fillId="0" borderId="31" xfId="0" applyNumberFormat="1" applyFont="1" applyBorder="1"/>
    <xf numFmtId="167" fontId="1" fillId="0" borderId="19" xfId="0" applyNumberFormat="1" applyFont="1" applyBorder="1"/>
    <xf numFmtId="166" fontId="1" fillId="2" borderId="1" xfId="0" applyNumberFormat="1" applyFont="1" applyFill="1" applyBorder="1" applyProtection="1">
      <protection locked="0"/>
    </xf>
    <xf numFmtId="2" fontId="1" fillId="3" borderId="1" xfId="0" applyNumberFormat="1" applyFont="1" applyFill="1" applyBorder="1" applyProtection="1">
      <protection hidden="1"/>
    </xf>
    <xf numFmtId="43" fontId="1" fillId="3" borderId="1" xfId="1" applyFont="1" applyFill="1" applyBorder="1" applyProtection="1">
      <protection hidden="1"/>
    </xf>
    <xf numFmtId="0" fontId="1" fillId="4" borderId="39" xfId="0" applyFont="1" applyFill="1" applyBorder="1"/>
    <xf numFmtId="0" fontId="1" fillId="4" borderId="40" xfId="0" applyFont="1" applyFill="1" applyBorder="1"/>
    <xf numFmtId="0" fontId="1" fillId="0" borderId="15" xfId="0" applyFont="1" applyBorder="1"/>
    <xf numFmtId="0" fontId="1" fillId="0" borderId="16" xfId="0" applyFont="1" applyBorder="1"/>
    <xf numFmtId="166" fontId="1" fillId="0" borderId="0" xfId="0" applyNumberFormat="1" applyFont="1"/>
    <xf numFmtId="166" fontId="1" fillId="0" borderId="16" xfId="0" applyNumberFormat="1" applyFont="1" applyBorder="1"/>
    <xf numFmtId="0" fontId="1" fillId="0" borderId="18" xfId="0" applyFont="1" applyBorder="1"/>
    <xf numFmtId="0" fontId="1" fillId="0" borderId="19" xfId="0" applyFont="1" applyBorder="1"/>
    <xf numFmtId="0" fontId="16" fillId="0" borderId="0" xfId="0" applyFont="1" applyAlignment="1" applyProtection="1">
      <alignment horizontal="center"/>
      <protection hidden="1"/>
    </xf>
    <xf numFmtId="2" fontId="1" fillId="2" borderId="1" xfId="0" applyNumberFormat="1" applyFont="1" applyFill="1" applyBorder="1" applyProtection="1">
      <protection locked="0"/>
    </xf>
    <xf numFmtId="2" fontId="1" fillId="4" borderId="1" xfId="0" applyNumberFormat="1" applyFont="1" applyFill="1" applyBorder="1" applyProtection="1">
      <protection hidden="1"/>
    </xf>
    <xf numFmtId="2" fontId="1" fillId="0" borderId="15" xfId="0" applyNumberFormat="1" applyFont="1" applyBorder="1" applyProtection="1">
      <protection hidden="1"/>
    </xf>
    <xf numFmtId="43" fontId="1" fillId="2" borderId="1" xfId="1" applyFont="1" applyFill="1" applyBorder="1" applyProtection="1">
      <protection locked="0"/>
    </xf>
    <xf numFmtId="0" fontId="1" fillId="0" borderId="17" xfId="0" applyFont="1" applyBorder="1" applyProtection="1">
      <protection hidden="1"/>
    </xf>
    <xf numFmtId="0" fontId="1" fillId="0" borderId="18" xfId="0" applyFont="1" applyBorder="1" applyProtection="1">
      <protection hidden="1"/>
    </xf>
    <xf numFmtId="2" fontId="1" fillId="0" borderId="0" xfId="0" applyNumberFormat="1" applyFont="1" applyProtection="1">
      <protection hidden="1"/>
    </xf>
    <xf numFmtId="10" fontId="1" fillId="2" borderId="1" xfId="2" applyNumberFormat="1" applyFont="1" applyFill="1" applyBorder="1" applyProtection="1">
      <protection locked="0"/>
    </xf>
    <xf numFmtId="43" fontId="1" fillId="4" borderId="1" xfId="1" applyFont="1" applyFill="1" applyBorder="1" applyProtection="1">
      <protection hidden="1"/>
    </xf>
    <xf numFmtId="10" fontId="1" fillId="0" borderId="21" xfId="2" applyNumberFormat="1" applyFont="1" applyFill="1" applyBorder="1" applyProtection="1">
      <protection locked="0"/>
    </xf>
    <xf numFmtId="2" fontId="1" fillId="0" borderId="4" xfId="0" applyNumberFormat="1" applyFont="1" applyBorder="1" applyProtection="1">
      <protection hidden="1"/>
    </xf>
    <xf numFmtId="10" fontId="1" fillId="2" borderId="20" xfId="2" applyNumberFormat="1" applyFont="1" applyFill="1" applyBorder="1" applyProtection="1">
      <protection locked="0"/>
    </xf>
    <xf numFmtId="2" fontId="1" fillId="3" borderId="20" xfId="0" applyNumberFormat="1" applyFont="1" applyFill="1" applyBorder="1" applyProtection="1">
      <protection hidden="1"/>
    </xf>
    <xf numFmtId="10" fontId="1" fillId="2" borderId="3" xfId="2" applyNumberFormat="1" applyFont="1" applyFill="1" applyBorder="1" applyProtection="1">
      <protection locked="0"/>
    </xf>
    <xf numFmtId="166" fontId="1" fillId="0" borderId="0" xfId="1" applyNumberFormat="1" applyFont="1" applyFill="1" applyBorder="1" applyProtection="1">
      <protection hidden="1"/>
    </xf>
    <xf numFmtId="2" fontId="1" fillId="0" borderId="0" xfId="0" applyNumberFormat="1" applyFont="1" applyProtection="1">
      <protection locked="0"/>
    </xf>
    <xf numFmtId="166" fontId="1" fillId="3" borderId="1" xfId="1" applyNumberFormat="1" applyFont="1" applyFill="1" applyBorder="1" applyProtection="1">
      <protection hidden="1"/>
    </xf>
    <xf numFmtId="10" fontId="1" fillId="0" borderId="0" xfId="2" applyNumberFormat="1" applyFont="1" applyFill="1" applyBorder="1" applyProtection="1">
      <protection locked="0"/>
    </xf>
    <xf numFmtId="10" fontId="1" fillId="0" borderId="4" xfId="2" applyNumberFormat="1" applyFont="1" applyFill="1" applyBorder="1" applyProtection="1">
      <protection locked="0"/>
    </xf>
    <xf numFmtId="166" fontId="1" fillId="3" borderId="1" xfId="0" applyNumberFormat="1" applyFont="1" applyFill="1" applyBorder="1" applyProtection="1">
      <protection hidden="1"/>
    </xf>
    <xf numFmtId="0" fontId="1" fillId="0" borderId="0" xfId="0" applyFont="1" applyAlignment="1">
      <alignment horizontal="right"/>
    </xf>
    <xf numFmtId="10" fontId="1" fillId="0" borderId="0" xfId="0" applyNumberFormat="1" applyFont="1"/>
    <xf numFmtId="166" fontId="1" fillId="3" borderId="2" xfId="0" applyNumberFormat="1" applyFont="1" applyFill="1" applyBorder="1" applyProtection="1">
      <protection hidden="1"/>
    </xf>
    <xf numFmtId="166" fontId="1" fillId="0" borderId="0" xfId="0" applyNumberFormat="1" applyFont="1" applyProtection="1">
      <protection hidden="1"/>
    </xf>
    <xf numFmtId="0" fontId="1" fillId="0" borderId="1" xfId="0" applyFont="1" applyBorder="1" applyAlignment="1">
      <alignment wrapText="1"/>
    </xf>
    <xf numFmtId="0" fontId="11" fillId="0" borderId="0" xfId="0" applyFont="1" applyAlignment="1" applyProtection="1">
      <alignment horizontal="center"/>
      <protection hidden="1"/>
    </xf>
    <xf numFmtId="0" fontId="11" fillId="0" borderId="0" xfId="0" applyFont="1" applyAlignment="1" applyProtection="1">
      <alignment horizontal="center"/>
      <protection locked="0"/>
    </xf>
    <xf numFmtId="0" fontId="16" fillId="0" borderId="12" xfId="0" applyFont="1" applyBorder="1" applyAlignment="1" applyProtection="1">
      <alignment horizontal="center"/>
      <protection hidden="1"/>
    </xf>
    <xf numFmtId="0" fontId="16" fillId="0" borderId="13" xfId="0" applyFont="1" applyBorder="1" applyAlignment="1" applyProtection="1">
      <alignment horizontal="center"/>
      <protection hidden="1"/>
    </xf>
    <xf numFmtId="0" fontId="16" fillId="0" borderId="14" xfId="0" applyFont="1" applyBorder="1" applyAlignment="1" applyProtection="1">
      <alignment horizontal="center"/>
      <protection hidden="1"/>
    </xf>
    <xf numFmtId="0" fontId="1" fillId="0" borderId="22" xfId="0" applyFont="1" applyBorder="1" applyAlignment="1" applyProtection="1">
      <alignment horizontal="center"/>
      <protection hidden="1"/>
    </xf>
    <xf numFmtId="0" fontId="1" fillId="0" borderId="23" xfId="0" applyFont="1" applyBorder="1" applyAlignment="1" applyProtection="1">
      <alignment horizontal="center"/>
      <protection hidden="1"/>
    </xf>
    <xf numFmtId="0" fontId="1" fillId="0" borderId="38" xfId="0" applyFont="1" applyBorder="1" applyAlignment="1" applyProtection="1">
      <alignment horizontal="center"/>
      <protection hidden="1"/>
    </xf>
    <xf numFmtId="0" fontId="1" fillId="0" borderId="39" xfId="0" applyFont="1" applyBorder="1" applyAlignment="1" applyProtection="1">
      <alignment horizontal="center"/>
      <protection hidden="1"/>
    </xf>
    <xf numFmtId="0" fontId="1" fillId="0" borderId="40" xfId="0" applyFont="1" applyBorder="1" applyAlignment="1" applyProtection="1">
      <alignment horizontal="center"/>
      <protection hidden="1"/>
    </xf>
    <xf numFmtId="0" fontId="11" fillId="0" borderId="0" xfId="0" applyFont="1" applyAlignment="1">
      <alignment horizontal="center"/>
    </xf>
    <xf numFmtId="0" fontId="1" fillId="4" borderId="38" xfId="0" applyFont="1" applyFill="1" applyBorder="1" applyAlignment="1" applyProtection="1">
      <alignment horizontal="center"/>
      <protection hidden="1"/>
    </xf>
    <xf numFmtId="0" fontId="1" fillId="4" borderId="39" xfId="0" applyFont="1" applyFill="1" applyBorder="1" applyAlignment="1" applyProtection="1">
      <alignment horizontal="center"/>
      <protection hidden="1"/>
    </xf>
    <xf numFmtId="0" fontId="1" fillId="4" borderId="40" xfId="0" applyFont="1" applyFill="1" applyBorder="1" applyAlignment="1" applyProtection="1">
      <alignment horizontal="center"/>
      <protection hidden="1"/>
    </xf>
    <xf numFmtId="0" fontId="1" fillId="0" borderId="0" xfId="0" applyFont="1" applyBorder="1" applyAlignment="1" applyProtection="1">
      <alignment horizontal="center"/>
      <protection hidden="1"/>
    </xf>
    <xf numFmtId="0" fontId="1" fillId="0" borderId="30" xfId="0" applyFont="1" applyBorder="1" applyAlignment="1" applyProtection="1">
      <alignment horizontal="center"/>
      <protection hidden="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29146</xdr:colOff>
      <xdr:row>61</xdr:row>
      <xdr:rowOff>149087</xdr:rowOff>
    </xdr:from>
    <xdr:ext cx="8151364" cy="679588"/>
    <xdr:sp macro="" textlink="">
      <xdr:nvSpPr>
        <xdr:cNvPr id="2" name="Rectangle 1">
          <a:extLst>
            <a:ext uri="{FF2B5EF4-FFF2-40B4-BE49-F238E27FC236}">
              <a16:creationId xmlns:a16="http://schemas.microsoft.com/office/drawing/2014/main" id="{00000000-0008-0000-0000-000002000000}"/>
            </a:ext>
          </a:extLst>
        </xdr:cNvPr>
        <xdr:cNvSpPr/>
      </xdr:nvSpPr>
      <xdr:spPr>
        <a:xfrm>
          <a:off x="1229296" y="11293337"/>
          <a:ext cx="8151364" cy="679588"/>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3500" b="1" cap="none" spc="150" baseline="0">
              <a:ln w="11430"/>
              <a:solidFill>
                <a:schemeClr val="accent1">
                  <a:lumMod val="20000"/>
                  <a:lumOff val="80000"/>
                </a:schemeClr>
              </a:solidFill>
              <a:effectLst>
                <a:outerShdw blurRad="25400" algn="tl" rotWithShape="0">
                  <a:srgbClr val="000000">
                    <a:alpha val="43000"/>
                  </a:srgbClr>
                </a:outerShdw>
              </a:effectLst>
            </a:rPr>
            <a:t>Beta Version - not for circulation</a:t>
          </a:r>
        </a:p>
        <a:p>
          <a:pPr algn="ctr"/>
          <a:endParaRPr lang="en-US" sz="3500" b="1" cap="none" spc="150" baseline="0">
            <a:ln w="11430"/>
            <a:solidFill>
              <a:srgbClr val="F8F8F8"/>
            </a:solidFill>
            <a:effectLst>
              <a:outerShdw blurRad="25400" algn="tl" rotWithShape="0">
                <a:srgbClr val="000000">
                  <a:alpha val="43000"/>
                </a:srgbClr>
              </a:outerShdw>
            </a:effectLst>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9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9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A00-000002000000}"/>
            </a:ext>
          </a:extLst>
        </xdr:cNvPr>
        <xdr:cNvSpPr/>
      </xdr:nvSpPr>
      <xdr:spPr>
        <a:xfrm>
          <a:off x="2252935" y="1586179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A00-000003000000}"/>
            </a:ext>
          </a:extLst>
        </xdr:cNvPr>
        <xdr:cNvSpPr/>
      </xdr:nvSpPr>
      <xdr:spPr>
        <a:xfrm>
          <a:off x="8839200" y="839152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B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B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C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C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D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D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E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E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29146</xdr:colOff>
      <xdr:row>61</xdr:row>
      <xdr:rowOff>149087</xdr:rowOff>
    </xdr:from>
    <xdr:ext cx="8151364" cy="679588"/>
    <xdr:sp macro="" textlink="">
      <xdr:nvSpPr>
        <xdr:cNvPr id="2" name="Rectangle 1">
          <a:extLst>
            <a:ext uri="{FF2B5EF4-FFF2-40B4-BE49-F238E27FC236}">
              <a16:creationId xmlns:a16="http://schemas.microsoft.com/office/drawing/2014/main" id="{00000000-0008-0000-0100-000002000000}"/>
            </a:ext>
          </a:extLst>
        </xdr:cNvPr>
        <xdr:cNvSpPr/>
      </xdr:nvSpPr>
      <xdr:spPr>
        <a:xfrm>
          <a:off x="1229296" y="11293337"/>
          <a:ext cx="8151364" cy="679588"/>
        </a:xfrm>
        <a:prstGeom prst="rect">
          <a:avLst/>
        </a:prstGeom>
        <a:noFill/>
      </xdr:spPr>
      <xdr:txBody>
        <a:bodyPr wrap="square" lIns="91440" tIns="45720" rIns="91440" bIns="45720">
          <a:noAutofit/>
          <a:scene3d>
            <a:camera prst="orthographicFront"/>
            <a:lightRig rig="soft" dir="t">
              <a:rot lat="0" lon="0" rev="10800000"/>
            </a:lightRig>
          </a:scene3d>
          <a:sp3d>
            <a:bevelT w="27940" h="12700"/>
            <a:contourClr>
              <a:srgbClr val="DDDDDD"/>
            </a:contourClr>
          </a:sp3d>
        </a:bodyPr>
        <a:lstStyle/>
        <a:p>
          <a:pPr algn="ctr"/>
          <a:r>
            <a:rPr lang="en-US" sz="3500" b="1" cap="none" spc="150" baseline="0">
              <a:ln w="11430"/>
              <a:solidFill>
                <a:schemeClr val="accent1">
                  <a:lumMod val="20000"/>
                  <a:lumOff val="80000"/>
                </a:schemeClr>
              </a:solidFill>
              <a:effectLst>
                <a:outerShdw blurRad="25400" algn="tl" rotWithShape="0">
                  <a:srgbClr val="000000">
                    <a:alpha val="43000"/>
                  </a:srgbClr>
                </a:outerShdw>
              </a:effectLst>
            </a:rPr>
            <a:t>Beta Version - not for circulation</a:t>
          </a:r>
        </a:p>
        <a:p>
          <a:pPr algn="ctr"/>
          <a:endParaRPr lang="en-US" sz="3500" b="1" cap="none" spc="150" baseline="0">
            <a:ln w="11430"/>
            <a:solidFill>
              <a:srgbClr val="F8F8F8"/>
            </a:solidFill>
            <a:effectLst>
              <a:outerShdw blurRad="25400" algn="tl" rotWithShape="0">
                <a:srgbClr val="000000">
                  <a:alpha val="4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890860</xdr:colOff>
      <xdr:row>63</xdr:row>
      <xdr:rowOff>2673</xdr:rowOff>
    </xdr:from>
    <xdr:ext cx="7495642" cy="718466"/>
    <xdr:sp macro="" textlink="">
      <xdr:nvSpPr>
        <xdr:cNvPr id="2" name="Rectangle 1">
          <a:extLst>
            <a:ext uri="{FF2B5EF4-FFF2-40B4-BE49-F238E27FC236}">
              <a16:creationId xmlns:a16="http://schemas.microsoft.com/office/drawing/2014/main" id="{00000000-0008-0000-0200-000002000000}"/>
            </a:ext>
          </a:extLst>
        </xdr:cNvPr>
        <xdr:cNvSpPr/>
      </xdr:nvSpPr>
      <xdr:spPr>
        <a:xfrm>
          <a:off x="2091010" y="11508873"/>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890860</xdr:colOff>
      <xdr:row>86</xdr:row>
      <xdr:rowOff>2673</xdr:rowOff>
    </xdr:from>
    <xdr:ext cx="7495642" cy="718466"/>
    <xdr:sp macro="" textlink="">
      <xdr:nvSpPr>
        <xdr:cNvPr id="2" name="Rectangle 1">
          <a:extLst>
            <a:ext uri="{FF2B5EF4-FFF2-40B4-BE49-F238E27FC236}">
              <a16:creationId xmlns:a16="http://schemas.microsoft.com/office/drawing/2014/main" id="{00000000-0008-0000-0300-000002000000}"/>
            </a:ext>
          </a:extLst>
        </xdr:cNvPr>
        <xdr:cNvSpPr/>
      </xdr:nvSpPr>
      <xdr:spPr>
        <a:xfrm>
          <a:off x="2091010" y="15433173"/>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890860</xdr:colOff>
      <xdr:row>94</xdr:row>
      <xdr:rowOff>2673</xdr:rowOff>
    </xdr:from>
    <xdr:ext cx="7495642" cy="718466"/>
    <xdr:sp macro="" textlink="">
      <xdr:nvSpPr>
        <xdr:cNvPr id="2" name="Rectangle 1">
          <a:extLst>
            <a:ext uri="{FF2B5EF4-FFF2-40B4-BE49-F238E27FC236}">
              <a16:creationId xmlns:a16="http://schemas.microsoft.com/office/drawing/2014/main" id="{00000000-0008-0000-0400-000002000000}"/>
            </a:ext>
          </a:extLst>
        </xdr:cNvPr>
        <xdr:cNvSpPr/>
      </xdr:nvSpPr>
      <xdr:spPr>
        <a:xfrm>
          <a:off x="2091010" y="15795123"/>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890860</xdr:colOff>
      <xdr:row>87</xdr:row>
      <xdr:rowOff>2673</xdr:rowOff>
    </xdr:from>
    <xdr:ext cx="7495642" cy="718466"/>
    <xdr:sp macro="" textlink="">
      <xdr:nvSpPr>
        <xdr:cNvPr id="2" name="Rectangle 1">
          <a:extLst>
            <a:ext uri="{FF2B5EF4-FFF2-40B4-BE49-F238E27FC236}">
              <a16:creationId xmlns:a16="http://schemas.microsoft.com/office/drawing/2014/main" id="{00000000-0008-0000-0500-000002000000}"/>
            </a:ext>
          </a:extLst>
        </xdr:cNvPr>
        <xdr:cNvSpPr/>
      </xdr:nvSpPr>
      <xdr:spPr>
        <a:xfrm>
          <a:off x="2091010" y="172524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600-000002000000}"/>
            </a:ext>
          </a:extLst>
        </xdr:cNvPr>
        <xdr:cNvSpPr/>
      </xdr:nvSpPr>
      <xdr:spPr>
        <a:xfrm>
          <a:off x="2091010" y="16252323"/>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600-000003000000}"/>
            </a:ext>
          </a:extLst>
        </xdr:cNvPr>
        <xdr:cNvSpPr/>
      </xdr:nvSpPr>
      <xdr:spPr>
        <a:xfrm>
          <a:off x="8839200" y="84105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890860</xdr:colOff>
      <xdr:row>90</xdr:row>
      <xdr:rowOff>2673</xdr:rowOff>
    </xdr:from>
    <xdr:ext cx="7495642" cy="718466"/>
    <xdr:sp macro="" textlink="">
      <xdr:nvSpPr>
        <xdr:cNvPr id="2" name="Rectangle 1">
          <a:extLst>
            <a:ext uri="{FF2B5EF4-FFF2-40B4-BE49-F238E27FC236}">
              <a16:creationId xmlns:a16="http://schemas.microsoft.com/office/drawing/2014/main" id="{00000000-0008-0000-0700-000002000000}"/>
            </a:ext>
          </a:extLst>
        </xdr:cNvPr>
        <xdr:cNvSpPr/>
      </xdr:nvSpPr>
      <xdr:spPr>
        <a:xfrm>
          <a:off x="2252935" y="158808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890860</xdr:colOff>
      <xdr:row>85</xdr:row>
      <xdr:rowOff>2673</xdr:rowOff>
    </xdr:from>
    <xdr:ext cx="7495642" cy="718466"/>
    <xdr:sp macro="" textlink="">
      <xdr:nvSpPr>
        <xdr:cNvPr id="2" name="Rectangle 1">
          <a:extLst>
            <a:ext uri="{FF2B5EF4-FFF2-40B4-BE49-F238E27FC236}">
              <a16:creationId xmlns:a16="http://schemas.microsoft.com/office/drawing/2014/main" id="{00000000-0008-0000-0800-000002000000}"/>
            </a:ext>
          </a:extLst>
        </xdr:cNvPr>
        <xdr:cNvSpPr/>
      </xdr:nvSpPr>
      <xdr:spPr>
        <a:xfrm>
          <a:off x="2252935" y="15918948"/>
          <a:ext cx="7495642" cy="718466"/>
        </a:xfrm>
        <a:prstGeom prst="rect">
          <a:avLst/>
        </a:prstGeom>
        <a:noFill/>
      </xdr:spPr>
      <xdr:txBody>
        <a:bodyPr wrap="none" lIns="91440" tIns="45720" rIns="91440" bIns="45720">
          <a:spAutoFit/>
        </a:bodyPr>
        <a:lstStyle/>
        <a:p>
          <a:pPr algn="ctr"/>
          <a:r>
            <a:rPr lang="en-US" sz="4000" b="1" cap="none" spc="100">
              <a:ln w="18000">
                <a:solidFill>
                  <a:schemeClr val="accent1">
                    <a:satMod val="200000"/>
                    <a:tint val="72000"/>
                  </a:schemeClr>
                </a:solidFill>
                <a:prstDash val="solid"/>
              </a:ln>
              <a:solidFill>
                <a:schemeClr val="accent1">
                  <a:satMod val="280000"/>
                  <a:tint val="100000"/>
                  <a:alpha val="5700"/>
                </a:schemeClr>
              </a:solidFill>
              <a:effectLst>
                <a:outerShdw blurRad="25000" dist="20000" dir="16020000" algn="tl">
                  <a:schemeClr val="accent1">
                    <a:satMod val="200000"/>
                    <a:shade val="1000"/>
                    <a:alpha val="60000"/>
                  </a:schemeClr>
                </a:outerShdw>
              </a:effectLst>
            </a:rPr>
            <a:t>Beta version - not for circulation</a:t>
          </a:r>
        </a:p>
      </xdr:txBody>
    </xdr:sp>
    <xdr:clientData/>
  </xdr:oneCellAnchor>
  <xdr:twoCellAnchor>
    <xdr:from>
      <xdr:col>17</xdr:col>
      <xdr:colOff>323850</xdr:colOff>
      <xdr:row>44</xdr:row>
      <xdr:rowOff>38099</xdr:rowOff>
    </xdr:from>
    <xdr:to>
      <xdr:col>17</xdr:col>
      <xdr:colOff>504825</xdr:colOff>
      <xdr:row>46</xdr:row>
      <xdr:rowOff>161924</xdr:rowOff>
    </xdr:to>
    <xdr:sp macro="" textlink="">
      <xdr:nvSpPr>
        <xdr:cNvPr id="3" name="Left Brace 2">
          <a:extLst>
            <a:ext uri="{FF2B5EF4-FFF2-40B4-BE49-F238E27FC236}">
              <a16:creationId xmlns:a16="http://schemas.microsoft.com/office/drawing/2014/main" id="{00000000-0008-0000-0800-000003000000}"/>
            </a:ext>
          </a:extLst>
        </xdr:cNvPr>
        <xdr:cNvSpPr/>
      </xdr:nvSpPr>
      <xdr:spPr>
        <a:xfrm>
          <a:off x="8839200" y="8448674"/>
          <a:ext cx="180975"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0041\Desktop\Copy%20of%20Copy%20of%20Hourly%20Rate%20Model%20-%20For%20Programming%20-%20Revised%20Assumptions%20-%20W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MW"/>
      <sheetName val="NLW"/>
      <sheetName val="NLW Adjusted"/>
      <sheetName val="Wales"/>
      <sheetName val="Adjusted"/>
      <sheetName val="Adjusted and Updated"/>
      <sheetName val="Adjusted and Amended"/>
      <sheetName val="Sub Group Version"/>
      <sheetName val="60 minutes"/>
      <sheetName val="45 Minutes"/>
      <sheetName val="45 Minutes (2)"/>
      <sheetName val="30 Minutes"/>
      <sheetName val="30 Minutes (2)"/>
      <sheetName val="15 Minutes"/>
      <sheetName val="15 Minutes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1"/>
  <sheetViews>
    <sheetView topLeftCell="G1" zoomScaleNormal="100" workbookViewId="0">
      <selection activeCell="W22" sqref="W22"/>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4.36328125" style="1" customWidth="1"/>
    <col min="17" max="17" width="9.08984375" style="1"/>
    <col min="18" max="18" width="4.453125" style="1" customWidth="1"/>
    <col min="19" max="20" width="9.08984375" style="1"/>
    <col min="21" max="23" width="9.08984375" style="1" customWidth="1"/>
    <col min="24" max="16384" width="9.08984375" style="1"/>
  </cols>
  <sheetData>
    <row r="1" spans="1:16" ht="15" customHeight="1" x14ac:dyDescent="0.4">
      <c r="G1" s="232" t="s">
        <v>80</v>
      </c>
      <c r="H1" s="232"/>
      <c r="I1" s="232"/>
      <c r="J1" s="232"/>
      <c r="K1" s="232"/>
      <c r="L1" s="232"/>
      <c r="M1" s="232"/>
      <c r="N1" s="232"/>
      <c r="O1" s="232"/>
      <c r="P1" s="232"/>
    </row>
    <row r="2" spans="1:16" x14ac:dyDescent="0.35">
      <c r="G2" s="34"/>
      <c r="H2" s="34"/>
      <c r="I2" s="34"/>
      <c r="J2" s="44"/>
      <c r="K2" s="34"/>
      <c r="L2" s="34"/>
      <c r="M2" s="34"/>
      <c r="N2" s="34"/>
      <c r="O2" s="34"/>
      <c r="P2" s="34"/>
    </row>
    <row r="3" spans="1:16" s="41" customFormat="1" ht="15" customHeight="1" x14ac:dyDescent="0.4">
      <c r="C3" s="42"/>
      <c r="D3" s="42"/>
      <c r="E3" s="42"/>
      <c r="F3" s="42"/>
      <c r="G3" s="233" t="s">
        <v>86</v>
      </c>
      <c r="H3" s="233"/>
      <c r="I3" s="233"/>
      <c r="J3" s="233"/>
      <c r="K3" s="233"/>
      <c r="L3" s="233"/>
      <c r="M3" s="233"/>
      <c r="N3" s="233"/>
      <c r="O3" s="233"/>
      <c r="P3" s="233"/>
    </row>
    <row r="4" spans="1:16" x14ac:dyDescent="0.35">
      <c r="G4" s="34"/>
      <c r="H4" s="34"/>
      <c r="I4" s="34"/>
      <c r="J4" s="44"/>
      <c r="K4" s="34"/>
      <c r="L4" s="34"/>
      <c r="M4" s="34"/>
      <c r="N4" s="34"/>
      <c r="O4" s="34"/>
      <c r="P4" s="34"/>
    </row>
    <row r="5" spans="1:16" s="41" customFormat="1" ht="15" customHeight="1" x14ac:dyDescent="0.4">
      <c r="C5" s="42"/>
      <c r="D5" s="42"/>
      <c r="E5" s="42"/>
      <c r="F5" s="42"/>
      <c r="G5" s="232" t="s">
        <v>92</v>
      </c>
      <c r="H5" s="232"/>
      <c r="I5" s="232"/>
      <c r="J5" s="232"/>
      <c r="K5" s="232"/>
      <c r="L5" s="232"/>
      <c r="M5" s="232"/>
      <c r="N5" s="232"/>
      <c r="O5" s="232"/>
      <c r="P5" s="232"/>
    </row>
    <row r="7" spans="1:16" ht="14" x14ac:dyDescent="0.3">
      <c r="I7" s="47" t="s">
        <v>78</v>
      </c>
      <c r="J7" s="48"/>
      <c r="K7" s="48"/>
      <c r="L7" s="48"/>
      <c r="M7" s="48"/>
      <c r="N7" s="48"/>
      <c r="O7" s="48"/>
      <c r="P7" s="49"/>
    </row>
    <row r="8" spans="1:16" ht="14" x14ac:dyDescent="0.3">
      <c r="I8" s="50" t="s">
        <v>74</v>
      </c>
      <c r="J8" s="51"/>
      <c r="L8" s="29"/>
      <c r="M8" s="52" t="s">
        <v>73</v>
      </c>
      <c r="O8" s="30"/>
      <c r="P8" s="53"/>
    </row>
    <row r="9" spans="1:16" ht="14" x14ac:dyDescent="0.3">
      <c r="I9" s="54"/>
      <c r="J9" s="55"/>
      <c r="K9" s="55"/>
      <c r="L9" s="55"/>
      <c r="M9" s="55"/>
      <c r="N9" s="55"/>
      <c r="O9" s="55"/>
      <c r="P9" s="56"/>
    </row>
    <row r="10" spans="1:16" ht="14" x14ac:dyDescent="0.3">
      <c r="J10" s="1"/>
    </row>
    <row r="11" spans="1:16" ht="14" x14ac:dyDescent="0.3">
      <c r="A11" s="11" t="s">
        <v>63</v>
      </c>
      <c r="J11" s="1"/>
      <c r="K11" s="15" t="s">
        <v>70</v>
      </c>
      <c r="M11" s="15" t="s">
        <v>69</v>
      </c>
    </row>
    <row r="12" spans="1:16" ht="14" x14ac:dyDescent="0.3">
      <c r="J12" s="1"/>
    </row>
    <row r="13" spans="1:16" ht="14" x14ac:dyDescent="0.3">
      <c r="A13" s="1" t="s">
        <v>0</v>
      </c>
      <c r="B13" s="9">
        <v>15</v>
      </c>
      <c r="C13" s="9">
        <v>30</v>
      </c>
      <c r="D13" s="9">
        <v>45</v>
      </c>
      <c r="E13" s="9">
        <v>60</v>
      </c>
      <c r="G13" s="20" t="s">
        <v>1</v>
      </c>
      <c r="I13" s="10" t="s">
        <v>71</v>
      </c>
      <c r="J13" s="1"/>
      <c r="K13" s="33">
        <v>60</v>
      </c>
      <c r="M13" s="16"/>
    </row>
    <row r="14" spans="1:16" ht="14" x14ac:dyDescent="0.3">
      <c r="B14" s="2"/>
      <c r="G14" s="20"/>
      <c r="J14" s="1"/>
      <c r="K14" s="34"/>
    </row>
    <row r="15" spans="1:16" ht="14" x14ac:dyDescent="0.3">
      <c r="A15" s="1" t="s">
        <v>2</v>
      </c>
      <c r="B15" s="2">
        <v>2</v>
      </c>
      <c r="C15" s="2">
        <v>2</v>
      </c>
      <c r="D15" s="2">
        <v>2</v>
      </c>
      <c r="E15" s="2">
        <v>2</v>
      </c>
      <c r="G15" s="20" t="s">
        <v>4</v>
      </c>
      <c r="I15" s="10" t="s">
        <v>65</v>
      </c>
      <c r="J15" s="1"/>
      <c r="K15" s="33">
        <v>4</v>
      </c>
      <c r="M15" s="16"/>
    </row>
    <row r="16" spans="1:16" ht="14" x14ac:dyDescent="0.3">
      <c r="B16" s="2"/>
      <c r="G16" s="20"/>
      <c r="J16" s="1"/>
      <c r="K16" s="34"/>
      <c r="M16" s="16"/>
    </row>
    <row r="17" spans="1:21" ht="14" x14ac:dyDescent="0.3">
      <c r="A17" s="1" t="s">
        <v>3</v>
      </c>
      <c r="B17" s="8">
        <v>25</v>
      </c>
      <c r="C17" s="8">
        <v>25</v>
      </c>
      <c r="D17" s="8">
        <v>25</v>
      </c>
      <c r="E17" s="8">
        <v>25</v>
      </c>
      <c r="G17" s="20" t="s">
        <v>5</v>
      </c>
      <c r="I17" s="10" t="s">
        <v>72</v>
      </c>
      <c r="J17" s="1"/>
      <c r="K17" s="33">
        <v>21</v>
      </c>
      <c r="M17" s="16"/>
      <c r="O17" s="16"/>
      <c r="P17" s="16"/>
      <c r="Q17" s="57">
        <f>60/Q19*K15</f>
        <v>20.99737532808399</v>
      </c>
      <c r="R17" s="16"/>
      <c r="T17" s="16"/>
      <c r="U17" s="16"/>
    </row>
    <row r="18" spans="1:21" ht="14" x14ac:dyDescent="0.3">
      <c r="B18" s="2"/>
      <c r="G18" s="20"/>
      <c r="J18" s="1"/>
      <c r="O18" s="16"/>
      <c r="P18" s="16"/>
      <c r="Q18" s="58"/>
      <c r="R18" s="16"/>
      <c r="T18" s="16"/>
      <c r="U18" s="16"/>
    </row>
    <row r="19" spans="1:21" ht="14" x14ac:dyDescent="0.3">
      <c r="A19" s="1" t="s">
        <v>11</v>
      </c>
      <c r="B19" s="2">
        <f>B15/B17*60</f>
        <v>4.8</v>
      </c>
      <c r="C19" s="2">
        <f>C15/C17*60</f>
        <v>4.8</v>
      </c>
      <c r="D19" s="2">
        <f t="shared" ref="D19:E19" si="0">D15/D17*60</f>
        <v>4.8</v>
      </c>
      <c r="E19" s="2">
        <f t="shared" si="0"/>
        <v>4.8</v>
      </c>
      <c r="G19" s="20" t="s">
        <v>1</v>
      </c>
      <c r="I19" s="10" t="s">
        <v>67</v>
      </c>
      <c r="J19" s="1"/>
      <c r="K19" s="23">
        <f>+(K15/K17)*60</f>
        <v>11.428571428571427</v>
      </c>
      <c r="M19" s="24">
        <f>+K23*(K19/60)</f>
        <v>1.2761904761904759</v>
      </c>
      <c r="N19" s="25"/>
      <c r="O19" s="26"/>
      <c r="P19" s="27"/>
      <c r="Q19" s="59">
        <v>11.43</v>
      </c>
      <c r="R19" s="22"/>
      <c r="T19" s="16"/>
      <c r="U19" s="16"/>
    </row>
    <row r="20" spans="1:21" ht="14" x14ac:dyDescent="0.3">
      <c r="B20" s="2"/>
      <c r="G20" s="20"/>
      <c r="J20" s="1"/>
      <c r="M20" s="25"/>
      <c r="N20" s="25"/>
      <c r="O20" s="26"/>
      <c r="P20" s="26"/>
      <c r="Q20" s="26"/>
      <c r="R20" s="16"/>
      <c r="S20" s="16"/>
      <c r="T20" s="16"/>
      <c r="U20" s="16"/>
    </row>
    <row r="21" spans="1:21" ht="14" x14ac:dyDescent="0.3">
      <c r="A21" s="10" t="s">
        <v>64</v>
      </c>
      <c r="B21" s="2">
        <v>4</v>
      </c>
      <c r="C21" s="2">
        <v>4</v>
      </c>
      <c r="D21" s="2">
        <v>4</v>
      </c>
      <c r="E21" s="2">
        <v>4</v>
      </c>
      <c r="G21" s="20" t="s">
        <v>1</v>
      </c>
      <c r="I21" s="10" t="s">
        <v>64</v>
      </c>
      <c r="J21" s="1"/>
      <c r="K21" s="33">
        <v>0</v>
      </c>
      <c r="M21" s="24">
        <f>+K23*(K21/60)</f>
        <v>0</v>
      </c>
      <c r="N21" s="25"/>
      <c r="O21" s="26"/>
      <c r="P21" s="27"/>
      <c r="Q21" s="26"/>
      <c r="R21" s="22"/>
      <c r="S21" s="16"/>
      <c r="T21" s="16"/>
      <c r="U21" s="16"/>
    </row>
    <row r="22" spans="1:21" ht="14" x14ac:dyDescent="0.3">
      <c r="B22" s="2"/>
      <c r="G22" s="20"/>
      <c r="J22" s="1"/>
      <c r="K22" s="34"/>
      <c r="M22" s="25"/>
      <c r="N22" s="25"/>
      <c r="O22" s="25"/>
      <c r="P22" s="25"/>
      <c r="Q22" s="25"/>
    </row>
    <row r="23" spans="1:21" ht="14" x14ac:dyDescent="0.3">
      <c r="A23" s="1" t="s">
        <v>50</v>
      </c>
      <c r="B23" s="2">
        <v>7.48</v>
      </c>
      <c r="C23" s="2">
        <v>7.48</v>
      </c>
      <c r="D23" s="2">
        <v>7.48</v>
      </c>
      <c r="E23" s="2">
        <v>7.48</v>
      </c>
      <c r="G23" s="20" t="s">
        <v>6</v>
      </c>
      <c r="I23" s="40" t="s">
        <v>88</v>
      </c>
      <c r="J23" s="1"/>
      <c r="K23" s="35">
        <v>6.7</v>
      </c>
      <c r="M23" s="24">
        <f>+(K23/60)*K13</f>
        <v>6.7</v>
      </c>
      <c r="N23" s="28"/>
      <c r="O23" s="23">
        <f>+M23+M36+M21+M19+M25</f>
        <v>9.3761904761904749</v>
      </c>
      <c r="P23" s="25"/>
      <c r="Q23" s="25"/>
    </row>
    <row r="24" spans="1:21" ht="14" x14ac:dyDescent="0.3">
      <c r="B24" s="2"/>
      <c r="J24" s="1"/>
      <c r="K24" s="34"/>
      <c r="M24" s="25"/>
      <c r="N24" s="25"/>
      <c r="O24" s="25"/>
      <c r="P24" s="25"/>
      <c r="Q24" s="25"/>
    </row>
    <row r="25" spans="1:21" ht="14" x14ac:dyDescent="0.3">
      <c r="A25" s="1" t="s">
        <v>13</v>
      </c>
      <c r="B25" s="2"/>
      <c r="G25" s="20" t="s">
        <v>6</v>
      </c>
      <c r="I25" s="40" t="s">
        <v>87</v>
      </c>
      <c r="J25" s="1"/>
      <c r="K25" s="35">
        <v>0</v>
      </c>
      <c r="M25" s="23">
        <f>+K25/60*K13</f>
        <v>0</v>
      </c>
      <c r="N25" s="25"/>
      <c r="O25" s="25"/>
      <c r="P25" s="25"/>
      <c r="Q25" s="25"/>
    </row>
    <row r="26" spans="1:21" ht="14" x14ac:dyDescent="0.3">
      <c r="A26" s="1" t="s">
        <v>28</v>
      </c>
      <c r="B26" s="3">
        <v>0.01</v>
      </c>
      <c r="C26" s="3">
        <v>0.01</v>
      </c>
      <c r="D26" s="3">
        <v>0.01</v>
      </c>
      <c r="E26" s="3">
        <v>0.01</v>
      </c>
      <c r="F26" s="3"/>
      <c r="J26" s="1"/>
      <c r="K26" s="34"/>
      <c r="M26" s="25"/>
      <c r="N26" s="25"/>
      <c r="O26" s="25"/>
      <c r="P26" s="25"/>
      <c r="Q26" s="25"/>
    </row>
    <row r="27" spans="1:21" ht="14" x14ac:dyDescent="0.3">
      <c r="A27" s="1" t="s">
        <v>55</v>
      </c>
      <c r="B27" s="3">
        <v>0.02</v>
      </c>
      <c r="C27" s="3">
        <v>0.02</v>
      </c>
      <c r="D27" s="3">
        <v>0.02</v>
      </c>
      <c r="E27" s="3">
        <v>0.02</v>
      </c>
      <c r="F27" s="3"/>
      <c r="I27" s="10" t="s">
        <v>68</v>
      </c>
      <c r="J27" s="1"/>
      <c r="K27" s="36">
        <v>0</v>
      </c>
      <c r="M27" s="24">
        <f>+O23*K27</f>
        <v>0</v>
      </c>
      <c r="N27" s="25"/>
      <c r="O27" s="25"/>
      <c r="P27" s="25"/>
      <c r="Q27" s="25"/>
    </row>
    <row r="28" spans="1:21" ht="14" x14ac:dyDescent="0.3">
      <c r="A28" s="1" t="s">
        <v>14</v>
      </c>
      <c r="B28" s="3">
        <v>5.0000000000000001E-3</v>
      </c>
      <c r="C28" s="3">
        <v>5.0000000000000001E-3</v>
      </c>
      <c r="D28" s="3">
        <v>5.0000000000000001E-3</v>
      </c>
      <c r="E28" s="3">
        <v>5.0000000000000001E-3</v>
      </c>
      <c r="F28" s="3"/>
      <c r="J28" s="1"/>
      <c r="K28" s="34"/>
      <c r="M28" s="25"/>
      <c r="N28" s="25"/>
      <c r="O28" s="25"/>
      <c r="P28" s="25"/>
      <c r="Q28" s="25"/>
    </row>
    <row r="29" spans="1:21" ht="14" x14ac:dyDescent="0.3">
      <c r="A29" s="1" t="s">
        <v>51</v>
      </c>
      <c r="B29" s="3">
        <v>1.2500000000000001E-2</v>
      </c>
      <c r="C29" s="3">
        <v>1.2500000000000001E-2</v>
      </c>
      <c r="D29" s="3">
        <v>1.2500000000000001E-2</v>
      </c>
      <c r="E29" s="3">
        <v>1.2500000000000001E-2</v>
      </c>
      <c r="F29" s="3"/>
      <c r="I29" s="1" t="s">
        <v>28</v>
      </c>
      <c r="J29" s="1"/>
      <c r="K29" s="37">
        <v>1.7299999999999999E-2</v>
      </c>
      <c r="M29" s="24">
        <f>+$O$23*K29</f>
        <v>0.16220809523809521</v>
      </c>
      <c r="N29" s="25"/>
      <c r="O29" s="25"/>
      <c r="P29" s="25"/>
      <c r="Q29" s="25"/>
    </row>
    <row r="30" spans="1:21" ht="14" x14ac:dyDescent="0.3">
      <c r="A30" s="1" t="s">
        <v>15</v>
      </c>
      <c r="B30" s="3">
        <v>0.1208</v>
      </c>
      <c r="C30" s="3">
        <v>0.1208</v>
      </c>
      <c r="D30" s="3">
        <v>0.1208</v>
      </c>
      <c r="E30" s="3">
        <v>0.1208</v>
      </c>
      <c r="F30" s="3"/>
      <c r="I30" s="1" t="s">
        <v>14</v>
      </c>
      <c r="J30" s="1"/>
      <c r="K30" s="37">
        <v>0.01</v>
      </c>
      <c r="M30" s="24">
        <f t="shared" ref="M30:M34" si="1">+$O$23*K30</f>
        <v>9.3761904761904755E-2</v>
      </c>
      <c r="N30" s="25"/>
      <c r="O30" s="25"/>
      <c r="P30" s="25"/>
      <c r="Q30" s="25"/>
    </row>
    <row r="31" spans="1:21" ht="14" x14ac:dyDescent="0.3">
      <c r="A31" s="1" t="s">
        <v>29</v>
      </c>
      <c r="B31" s="3">
        <v>2.5000000000000001E-3</v>
      </c>
      <c r="C31" s="3">
        <v>2.5000000000000001E-3</v>
      </c>
      <c r="D31" s="3">
        <v>2.5000000000000001E-3</v>
      </c>
      <c r="E31" s="3">
        <v>2.5000000000000001E-3</v>
      </c>
      <c r="F31" s="3"/>
      <c r="I31" s="1" t="s">
        <v>51</v>
      </c>
      <c r="J31" s="1"/>
      <c r="K31" s="37">
        <v>5.0000000000000001E-3</v>
      </c>
      <c r="M31" s="24">
        <f t="shared" si="1"/>
        <v>4.6880952380952377E-2</v>
      </c>
      <c r="N31" s="25"/>
      <c r="O31" s="25"/>
      <c r="P31" s="25"/>
      <c r="Q31" s="25"/>
    </row>
    <row r="32" spans="1:21" ht="14" x14ac:dyDescent="0.3">
      <c r="A32" s="1" t="s">
        <v>16</v>
      </c>
      <c r="B32" s="3">
        <v>0.08</v>
      </c>
      <c r="C32" s="3">
        <v>0.08</v>
      </c>
      <c r="D32" s="3">
        <v>0.08</v>
      </c>
      <c r="E32" s="3">
        <v>0.08</v>
      </c>
      <c r="F32" s="3"/>
      <c r="I32" s="1" t="s">
        <v>15</v>
      </c>
      <c r="J32" s="1"/>
      <c r="K32" s="37">
        <v>0.1207</v>
      </c>
      <c r="M32" s="24">
        <f t="shared" si="1"/>
        <v>1.1317061904761903</v>
      </c>
      <c r="N32" s="25"/>
      <c r="O32" s="25"/>
      <c r="P32" s="25"/>
      <c r="Q32" s="25"/>
    </row>
    <row r="33" spans="1:19" ht="14" x14ac:dyDescent="0.3">
      <c r="B33" s="2"/>
      <c r="I33" s="1" t="s">
        <v>29</v>
      </c>
      <c r="J33" s="1"/>
      <c r="K33" s="38">
        <v>3.0000000000000001E-3</v>
      </c>
      <c r="M33" s="24">
        <f t="shared" si="1"/>
        <v>2.8128571428571426E-2</v>
      </c>
      <c r="N33" s="25"/>
      <c r="O33" s="25"/>
      <c r="P33" s="25"/>
      <c r="Q33" s="25"/>
    </row>
    <row r="34" spans="1:19" ht="14" x14ac:dyDescent="0.3">
      <c r="A34" s="1" t="s">
        <v>22</v>
      </c>
      <c r="B34" s="2"/>
      <c r="I34" s="1" t="s">
        <v>16</v>
      </c>
      <c r="J34" s="1"/>
      <c r="K34" s="37">
        <v>9.5000000000000001E-2</v>
      </c>
      <c r="M34" s="24">
        <f t="shared" si="1"/>
        <v>0.89073809523809511</v>
      </c>
      <c r="N34" s="25"/>
      <c r="O34" s="24">
        <f>SUM(M19:M34)</f>
        <v>10.329614285714285</v>
      </c>
      <c r="P34" s="25"/>
      <c r="Q34" s="25"/>
    </row>
    <row r="35" spans="1:19" ht="14" x14ac:dyDescent="0.3">
      <c r="A35" s="1" t="s">
        <v>23</v>
      </c>
      <c r="B35" s="4">
        <v>4.0000000000000001E-3</v>
      </c>
      <c r="C35" s="4">
        <v>4.0000000000000001E-3</v>
      </c>
      <c r="D35" s="4">
        <v>4.0000000000000001E-3</v>
      </c>
      <c r="E35" s="4">
        <v>4.0000000000000001E-3</v>
      </c>
      <c r="F35" s="4"/>
      <c r="J35" s="1"/>
      <c r="K35" s="39"/>
      <c r="M35" s="30"/>
      <c r="N35" s="25"/>
      <c r="O35" s="25"/>
      <c r="P35" s="25"/>
      <c r="Q35" s="25"/>
    </row>
    <row r="36" spans="1:19" ht="14" x14ac:dyDescent="0.3">
      <c r="A36" s="1" t="s">
        <v>24</v>
      </c>
      <c r="B36" s="4">
        <v>0.01</v>
      </c>
      <c r="C36" s="4">
        <v>0.01</v>
      </c>
      <c r="D36" s="4">
        <v>0.01</v>
      </c>
      <c r="E36" s="4">
        <v>0.01</v>
      </c>
      <c r="F36" s="4"/>
      <c r="I36" s="10" t="s">
        <v>66</v>
      </c>
      <c r="J36" s="1"/>
      <c r="K36" s="35">
        <v>0.35</v>
      </c>
      <c r="M36" s="24">
        <f>+K15*K36</f>
        <v>1.4</v>
      </c>
      <c r="N36" s="25"/>
      <c r="O36" s="25"/>
      <c r="P36" s="25"/>
      <c r="Q36" s="24">
        <f>+O34+M36</f>
        <v>11.729614285714286</v>
      </c>
      <c r="S36" s="17" t="s">
        <v>76</v>
      </c>
    </row>
    <row r="37" spans="1:19" ht="14" x14ac:dyDescent="0.3">
      <c r="A37" s="1" t="s">
        <v>25</v>
      </c>
      <c r="B37" s="4">
        <v>0.01</v>
      </c>
      <c r="C37" s="4">
        <v>0.01</v>
      </c>
      <c r="D37" s="4">
        <v>0.01</v>
      </c>
      <c r="E37" s="4">
        <v>0.01</v>
      </c>
      <c r="F37" s="4"/>
      <c r="J37" s="1"/>
      <c r="K37" s="34"/>
      <c r="M37" s="25"/>
      <c r="N37" s="25"/>
      <c r="O37" s="25"/>
      <c r="P37" s="25"/>
      <c r="Q37" s="25"/>
    </row>
    <row r="38" spans="1:19" ht="14" x14ac:dyDescent="0.3">
      <c r="A38" s="1" t="s">
        <v>26</v>
      </c>
      <c r="B38" s="4">
        <v>7.4999999999999997E-3</v>
      </c>
      <c r="C38" s="4">
        <v>7.4999999999999997E-3</v>
      </c>
      <c r="D38" s="4">
        <v>7.4999999999999997E-3</v>
      </c>
      <c r="E38" s="4">
        <v>7.4999999999999997E-3</v>
      </c>
      <c r="F38" s="4"/>
      <c r="I38" s="1" t="s">
        <v>23</v>
      </c>
      <c r="J38" s="1"/>
      <c r="K38" s="37">
        <v>0.01</v>
      </c>
      <c r="M38" s="24">
        <f>+$Q$36*K38</f>
        <v>0.11729614285714286</v>
      </c>
      <c r="N38" s="25"/>
      <c r="O38" s="25"/>
      <c r="P38" s="25"/>
      <c r="Q38" s="25"/>
    </row>
    <row r="39" spans="1:19" ht="14" x14ac:dyDescent="0.3">
      <c r="B39" s="4"/>
      <c r="C39" s="4"/>
      <c r="D39" s="4"/>
      <c r="E39" s="4"/>
      <c r="F39" s="4"/>
      <c r="I39" s="1" t="s">
        <v>24</v>
      </c>
      <c r="J39" s="1"/>
      <c r="K39" s="37">
        <v>1.2E-2</v>
      </c>
      <c r="M39" s="24">
        <f>+$Q$36*K39</f>
        <v>0.14075537142857142</v>
      </c>
      <c r="N39" s="25"/>
      <c r="O39" s="25"/>
      <c r="P39" s="25"/>
      <c r="Q39" s="25"/>
    </row>
    <row r="40" spans="1:19" ht="14" x14ac:dyDescent="0.3">
      <c r="A40" s="1" t="s">
        <v>33</v>
      </c>
      <c r="B40" s="4"/>
      <c r="C40" s="4"/>
      <c r="D40" s="4"/>
      <c r="E40" s="4"/>
      <c r="F40" s="4"/>
      <c r="I40" s="60" t="s">
        <v>90</v>
      </c>
      <c r="J40" s="1"/>
      <c r="K40" s="37">
        <v>2.5000000000000001E-2</v>
      </c>
      <c r="M40" s="24">
        <f>+$Q$36*K40</f>
        <v>0.29324035714285718</v>
      </c>
      <c r="N40" s="25"/>
      <c r="O40" s="25"/>
      <c r="P40" s="25"/>
      <c r="Q40" s="25"/>
    </row>
    <row r="41" spans="1:19" ht="14" x14ac:dyDescent="0.3">
      <c r="A41" s="1" t="s">
        <v>47</v>
      </c>
      <c r="B41" s="4">
        <v>0.15</v>
      </c>
      <c r="C41" s="4">
        <v>0.15</v>
      </c>
      <c r="D41" s="4">
        <v>0.15</v>
      </c>
      <c r="E41" s="4">
        <v>0.15</v>
      </c>
      <c r="F41" s="4"/>
      <c r="I41" s="1" t="s">
        <v>26</v>
      </c>
      <c r="J41" s="1"/>
      <c r="K41" s="37">
        <v>0.01</v>
      </c>
      <c r="M41" s="24">
        <f>+$Q$36*K41</f>
        <v>0.11729614285714286</v>
      </c>
      <c r="N41" s="25"/>
      <c r="O41" s="24">
        <f>SUM(M38:M41)+Q36</f>
        <v>12.398202299999999</v>
      </c>
      <c r="P41" s="25"/>
      <c r="Q41" s="25"/>
    </row>
    <row r="42" spans="1:19" ht="14" x14ac:dyDescent="0.3">
      <c r="A42" s="10" t="s">
        <v>61</v>
      </c>
      <c r="B42" s="4">
        <v>0.03</v>
      </c>
      <c r="C42" s="4">
        <v>0.03</v>
      </c>
      <c r="D42" s="4">
        <v>0.03</v>
      </c>
      <c r="E42" s="4">
        <v>0.03</v>
      </c>
      <c r="F42" s="4"/>
      <c r="J42" s="1"/>
      <c r="K42" s="34"/>
      <c r="M42" s="31"/>
      <c r="N42" s="25"/>
      <c r="O42" s="25"/>
      <c r="P42" s="25"/>
      <c r="Q42" s="25"/>
    </row>
    <row r="43" spans="1:19" ht="14" x14ac:dyDescent="0.3">
      <c r="A43" s="1" t="s">
        <v>27</v>
      </c>
      <c r="B43" s="4">
        <v>0.01</v>
      </c>
      <c r="C43" s="4">
        <v>0.01</v>
      </c>
      <c r="D43" s="4">
        <v>0.01</v>
      </c>
      <c r="E43" s="4">
        <v>0.01</v>
      </c>
      <c r="F43" s="4"/>
      <c r="I43" s="1" t="s">
        <v>47</v>
      </c>
      <c r="J43" s="1"/>
      <c r="K43" s="37">
        <v>0.15</v>
      </c>
      <c r="M43" s="24">
        <f t="shared" ref="M43:M48" si="2">+$Q$36*K43</f>
        <v>1.7594421428571427</v>
      </c>
      <c r="N43" s="25"/>
      <c r="O43" s="25"/>
      <c r="P43" s="25"/>
      <c r="Q43" s="25"/>
    </row>
    <row r="44" spans="1:19" ht="14" x14ac:dyDescent="0.3">
      <c r="A44" s="1" t="s">
        <v>34</v>
      </c>
      <c r="B44" s="4">
        <v>5.0000000000000001E-3</v>
      </c>
      <c r="C44" s="4">
        <v>5.0000000000000001E-3</v>
      </c>
      <c r="D44" s="4">
        <v>5.0000000000000001E-3</v>
      </c>
      <c r="E44" s="4">
        <v>5.0000000000000001E-3</v>
      </c>
      <c r="F44" s="4"/>
      <c r="I44" s="10" t="s">
        <v>61</v>
      </c>
      <c r="J44" s="1"/>
      <c r="K44" s="37">
        <v>0.03</v>
      </c>
      <c r="M44" s="24">
        <f t="shared" si="2"/>
        <v>0.35188842857142855</v>
      </c>
      <c r="N44" s="25"/>
      <c r="O44" s="25"/>
      <c r="P44" s="25"/>
      <c r="Q44" s="25"/>
    </row>
    <row r="45" spans="1:19" ht="14" x14ac:dyDescent="0.3">
      <c r="A45" s="1" t="s">
        <v>35</v>
      </c>
      <c r="B45" s="4">
        <v>0.01</v>
      </c>
      <c r="C45" s="4">
        <v>0.01</v>
      </c>
      <c r="D45" s="4">
        <v>0.01</v>
      </c>
      <c r="E45" s="4">
        <v>0.01</v>
      </c>
      <c r="F45" s="4"/>
      <c r="I45" s="1" t="s">
        <v>27</v>
      </c>
      <c r="J45" s="1"/>
      <c r="K45" s="37">
        <v>0.01</v>
      </c>
      <c r="M45" s="24">
        <f t="shared" si="2"/>
        <v>0.11729614285714286</v>
      </c>
      <c r="N45" s="25"/>
      <c r="O45" s="25"/>
      <c r="P45" s="25"/>
      <c r="Q45" s="25"/>
    </row>
    <row r="46" spans="1:19" ht="14" x14ac:dyDescent="0.3">
      <c r="B46" s="4"/>
      <c r="C46" s="4"/>
      <c r="D46" s="4"/>
      <c r="E46" s="4"/>
      <c r="F46" s="4"/>
      <c r="I46" s="1" t="s">
        <v>34</v>
      </c>
      <c r="J46" s="1"/>
      <c r="K46" s="37">
        <v>0.02</v>
      </c>
      <c r="M46" s="24">
        <f t="shared" si="2"/>
        <v>0.23459228571428573</v>
      </c>
      <c r="N46" s="25"/>
      <c r="O46" s="25"/>
      <c r="P46" s="25"/>
      <c r="Q46" s="25"/>
    </row>
    <row r="47" spans="1:19" ht="14" x14ac:dyDescent="0.3">
      <c r="B47" s="4"/>
      <c r="C47" s="4"/>
      <c r="D47" s="4"/>
      <c r="E47" s="4"/>
      <c r="F47" s="4"/>
      <c r="I47" s="17" t="s">
        <v>77</v>
      </c>
      <c r="J47" s="1"/>
      <c r="K47" s="37">
        <v>0.02</v>
      </c>
      <c r="M47" s="24">
        <f t="shared" si="2"/>
        <v>0.23459228571428573</v>
      </c>
      <c r="N47" s="25"/>
      <c r="O47" s="25"/>
      <c r="P47" s="25"/>
      <c r="Q47" s="25"/>
    </row>
    <row r="48" spans="1:19" ht="14" x14ac:dyDescent="0.3">
      <c r="A48" s="11" t="s">
        <v>59</v>
      </c>
      <c r="B48" s="4"/>
      <c r="C48" s="4"/>
      <c r="D48" s="4"/>
      <c r="E48" s="4"/>
      <c r="F48" s="4"/>
      <c r="I48" s="1" t="s">
        <v>35</v>
      </c>
      <c r="J48" s="1"/>
      <c r="K48" s="37">
        <v>0.05</v>
      </c>
      <c r="M48" s="24">
        <f t="shared" si="2"/>
        <v>0.58648071428571436</v>
      </c>
      <c r="N48" s="25"/>
      <c r="O48" s="24">
        <f>SUM(M43:M48)+O41</f>
        <v>15.6824943</v>
      </c>
      <c r="P48" s="25"/>
      <c r="Q48" s="24">
        <f>+O48-Q36</f>
        <v>3.9528800142857143</v>
      </c>
      <c r="S48" s="60" t="s">
        <v>89</v>
      </c>
    </row>
    <row r="49" spans="1:19" ht="14" x14ac:dyDescent="0.3">
      <c r="B49" s="2"/>
      <c r="J49" s="1"/>
      <c r="K49" s="34"/>
      <c r="M49" s="25"/>
      <c r="N49" s="25"/>
      <c r="O49" s="25"/>
      <c r="P49" s="25"/>
      <c r="Q49" s="25"/>
    </row>
    <row r="50" spans="1:19" ht="14" x14ac:dyDescent="0.3">
      <c r="A50" s="1" t="s">
        <v>7</v>
      </c>
      <c r="B50" s="2"/>
      <c r="I50" s="60" t="s">
        <v>91</v>
      </c>
      <c r="J50" s="1"/>
      <c r="K50" s="37">
        <v>0.03</v>
      </c>
      <c r="M50" s="24">
        <f>+O48*K50</f>
        <v>0.47047482899999998</v>
      </c>
      <c r="N50" s="25"/>
      <c r="O50" s="25"/>
      <c r="P50" s="25"/>
      <c r="Q50" s="24">
        <f>+Q36+Q48</f>
        <v>15.6824943</v>
      </c>
      <c r="S50" s="21" t="s">
        <v>79</v>
      </c>
    </row>
    <row r="51" spans="1:19" thickBot="1" x14ac:dyDescent="0.35">
      <c r="A51" s="1" t="s">
        <v>8</v>
      </c>
      <c r="B51" s="2">
        <f>B23*(B13/60)</f>
        <v>1.87</v>
      </c>
      <c r="C51" s="2">
        <f>C23*(C13/60)</f>
        <v>3.74</v>
      </c>
      <c r="D51" s="2">
        <f>D23*(D13/60)</f>
        <v>5.61</v>
      </c>
      <c r="E51" s="2">
        <f>E23*(E13/60)</f>
        <v>7.48</v>
      </c>
      <c r="J51" s="1"/>
      <c r="M51" s="25"/>
      <c r="N51" s="25"/>
      <c r="O51" s="25"/>
      <c r="P51" s="25"/>
      <c r="Q51" s="25"/>
    </row>
    <row r="52" spans="1:19" thickBot="1" x14ac:dyDescent="0.35">
      <c r="A52" s="1" t="s">
        <v>9</v>
      </c>
      <c r="B52" s="2">
        <f>B23*(B19/60)</f>
        <v>0.59840000000000004</v>
      </c>
      <c r="C52" s="2">
        <f>C23*(C19/60)</f>
        <v>0.59840000000000004</v>
      </c>
      <c r="D52" s="2">
        <f>D23*(D19/60)</f>
        <v>0.59840000000000004</v>
      </c>
      <c r="E52" s="2">
        <f>E23*(E19/60)</f>
        <v>0.59840000000000004</v>
      </c>
      <c r="I52" s="61"/>
      <c r="J52" s="1"/>
      <c r="M52" s="32">
        <f>SUM(M13:M50)</f>
        <v>16.152969128999999</v>
      </c>
      <c r="N52" s="25"/>
      <c r="O52" s="62" t="s">
        <v>75</v>
      </c>
      <c r="P52" s="25"/>
      <c r="Q52" s="25"/>
    </row>
    <row r="53" spans="1:19" ht="14" x14ac:dyDescent="0.3">
      <c r="A53" s="1" t="s">
        <v>10</v>
      </c>
      <c r="B53" s="2">
        <f>B23*(B21/60)</f>
        <v>0.4986666666666667</v>
      </c>
      <c r="C53" s="2">
        <f>C23*(C21/60)</f>
        <v>0.4986666666666667</v>
      </c>
      <c r="D53" s="2">
        <f>D23*(D21/60)</f>
        <v>0.4986666666666667</v>
      </c>
      <c r="E53" s="2">
        <f>E23*(E21/60)</f>
        <v>0.4986666666666667</v>
      </c>
      <c r="J53" s="1"/>
      <c r="M53" s="25"/>
      <c r="N53" s="25"/>
      <c r="O53" s="25"/>
      <c r="P53" s="25"/>
      <c r="Q53" s="25"/>
    </row>
    <row r="54" spans="1:19" ht="14" x14ac:dyDescent="0.3">
      <c r="B54" s="18"/>
      <c r="C54" s="18"/>
      <c r="D54" s="18"/>
      <c r="E54" s="18"/>
      <c r="F54" s="5"/>
      <c r="J54" s="1"/>
      <c r="M54" s="24">
        <f>60/K13*M52</f>
        <v>16.152969128999999</v>
      </c>
      <c r="N54" s="25"/>
      <c r="O54" s="25" t="s">
        <v>40</v>
      </c>
      <c r="P54" s="25"/>
      <c r="Q54" s="25"/>
    </row>
    <row r="55" spans="1:19" ht="14" x14ac:dyDescent="0.3">
      <c r="B55" s="19">
        <f>SUM(B51:B53)</f>
        <v>2.9670666666666667</v>
      </c>
      <c r="C55" s="19">
        <f>SUM(C51:C53)</f>
        <v>4.8370666666666668</v>
      </c>
      <c r="D55" s="19">
        <f>SUM(D51:D53)</f>
        <v>6.707066666666667</v>
      </c>
      <c r="E55" s="19">
        <f>SUM(E51:E53)</f>
        <v>8.5770666666666671</v>
      </c>
      <c r="J55" s="1"/>
    </row>
    <row r="56" spans="1:19" ht="14" x14ac:dyDescent="0.3">
      <c r="A56" s="1" t="s">
        <v>56</v>
      </c>
      <c r="B56" s="2">
        <f>B55*B27</f>
        <v>5.9341333333333336E-2</v>
      </c>
      <c r="C56" s="2">
        <f>C55*C27</f>
        <v>9.6741333333333346E-2</v>
      </c>
      <c r="D56" s="2">
        <f>D55*D27</f>
        <v>0.13414133333333333</v>
      </c>
      <c r="E56" s="2">
        <f>E55*E27</f>
        <v>0.17154133333333335</v>
      </c>
      <c r="G56" s="45" t="s">
        <v>93</v>
      </c>
      <c r="H56" s="25"/>
      <c r="I56" s="25"/>
      <c r="J56" s="1"/>
      <c r="Q56" s="14"/>
      <c r="R56" s="14"/>
    </row>
    <row r="57" spans="1:19" ht="14" x14ac:dyDescent="0.3">
      <c r="B57" s="2"/>
      <c r="G57" s="45" t="s">
        <v>84</v>
      </c>
      <c r="H57" s="25"/>
      <c r="I57" s="25"/>
      <c r="J57" s="1"/>
      <c r="Q57" s="14"/>
      <c r="R57" s="14"/>
    </row>
    <row r="58" spans="1:19" ht="14" x14ac:dyDescent="0.3">
      <c r="A58" s="1" t="s">
        <v>30</v>
      </c>
      <c r="B58" s="2">
        <f>B55*B26</f>
        <v>2.9670666666666668E-2</v>
      </c>
      <c r="C58" s="2">
        <f>C55*C26</f>
        <v>4.8370666666666673E-2</v>
      </c>
      <c r="D58" s="2">
        <f>D55*D26</f>
        <v>6.7070666666666667E-2</v>
      </c>
      <c r="E58" s="2">
        <f>E55*E26</f>
        <v>8.5770666666666676E-2</v>
      </c>
      <c r="G58" s="45">
        <v>1</v>
      </c>
      <c r="H58" s="46" t="s">
        <v>85</v>
      </c>
      <c r="I58" s="45"/>
      <c r="J58" s="1"/>
      <c r="Q58" s="14"/>
      <c r="R58" s="14"/>
    </row>
    <row r="59" spans="1:19" ht="14" x14ac:dyDescent="0.3">
      <c r="A59" s="1" t="s">
        <v>52</v>
      </c>
      <c r="B59" s="2">
        <f>B55*B29</f>
        <v>3.7088333333333334E-2</v>
      </c>
      <c r="C59" s="2">
        <f>C55*C29</f>
        <v>6.0463333333333341E-2</v>
      </c>
      <c r="D59" s="2">
        <f>D55*D29</f>
        <v>8.3838333333333348E-2</v>
      </c>
      <c r="E59" s="2">
        <f>E55*E29</f>
        <v>0.10721333333333334</v>
      </c>
      <c r="G59" s="45">
        <v>2</v>
      </c>
      <c r="H59" s="46" t="s">
        <v>83</v>
      </c>
      <c r="I59" s="45"/>
      <c r="J59" s="1"/>
      <c r="Q59" s="14"/>
      <c r="R59" s="14"/>
    </row>
    <row r="60" spans="1:19" ht="14" x14ac:dyDescent="0.3">
      <c r="A60" s="1" t="s">
        <v>31</v>
      </c>
      <c r="B60" s="2">
        <f>B55*B31</f>
        <v>7.417666666666667E-3</v>
      </c>
      <c r="C60" s="2">
        <f>C55*C31</f>
        <v>1.2092666666666668E-2</v>
      </c>
      <c r="D60" s="2">
        <f>D55*D31</f>
        <v>1.6767666666666667E-2</v>
      </c>
      <c r="E60" s="2">
        <f>E55*E31</f>
        <v>2.1442666666666669E-2</v>
      </c>
      <c r="G60" s="45">
        <v>3</v>
      </c>
      <c r="H60" s="46" t="s">
        <v>81</v>
      </c>
      <c r="I60" s="45"/>
      <c r="J60" s="1"/>
      <c r="Q60" s="14"/>
      <c r="R60" s="14"/>
    </row>
    <row r="61" spans="1:19" ht="14" x14ac:dyDescent="0.3">
      <c r="B61" s="18"/>
      <c r="C61" s="18"/>
      <c r="D61" s="18"/>
      <c r="E61" s="18"/>
      <c r="F61" s="5"/>
      <c r="G61" s="45">
        <v>4</v>
      </c>
      <c r="H61" s="46" t="s">
        <v>82</v>
      </c>
      <c r="I61" s="45"/>
      <c r="J61" s="1"/>
    </row>
    <row r="62" spans="1:19" x14ac:dyDescent="0.35">
      <c r="B62" s="19" t="e">
        <f>B55+#REF!+B58+B60+B59+B56</f>
        <v>#REF!</v>
      </c>
      <c r="C62" s="19" t="e">
        <f>C55+#REF!+C58+C60+C59+C56</f>
        <v>#REF!</v>
      </c>
      <c r="D62" s="19" t="e">
        <f>D55+#REF!+D58+D60+D59+D56</f>
        <v>#REF!</v>
      </c>
      <c r="E62" s="19" t="e">
        <f>E55+#REF!+E58+E60+E59+E56</f>
        <v>#REF!</v>
      </c>
      <c r="G62" s="43"/>
    </row>
    <row r="63" spans="1:19" ht="14" x14ac:dyDescent="0.3">
      <c r="A63" s="1" t="s">
        <v>12</v>
      </c>
      <c r="B63" s="2" t="e">
        <f>B62*B28</f>
        <v>#REF!</v>
      </c>
      <c r="C63" s="2" t="e">
        <f>C62*C28</f>
        <v>#REF!</v>
      </c>
      <c r="D63" s="2" t="e">
        <f>D62*D28</f>
        <v>#REF!</v>
      </c>
      <c r="E63" s="2" t="e">
        <f>E62*E28</f>
        <v>#REF!</v>
      </c>
      <c r="J63" s="1"/>
    </row>
    <row r="64" spans="1:19" ht="14" x14ac:dyDescent="0.3">
      <c r="B64" s="13"/>
      <c r="C64" s="13"/>
      <c r="D64" s="13"/>
      <c r="E64" s="13"/>
      <c r="F64" s="5"/>
      <c r="J64" s="1"/>
    </row>
    <row r="65" spans="1:10" ht="14" x14ac:dyDescent="0.3">
      <c r="B65" s="19" t="e">
        <f>B62+B63</f>
        <v>#REF!</v>
      </c>
      <c r="C65" s="19" t="e">
        <f>C62+C63</f>
        <v>#REF!</v>
      </c>
      <c r="D65" s="19" t="e">
        <f t="shared" ref="D65:E65" si="3">D62+D63</f>
        <v>#REF!</v>
      </c>
      <c r="E65" s="19" t="e">
        <f t="shared" si="3"/>
        <v>#REF!</v>
      </c>
      <c r="J65" s="1"/>
    </row>
    <row r="66" spans="1:10" ht="14" x14ac:dyDescent="0.3">
      <c r="A66" s="1" t="s">
        <v>17</v>
      </c>
      <c r="B66" s="2" t="e">
        <f>B65*B32</f>
        <v>#REF!</v>
      </c>
      <c r="C66" s="2" t="e">
        <f>C65*C32</f>
        <v>#REF!</v>
      </c>
      <c r="D66" s="2" t="e">
        <f>D65*D32</f>
        <v>#REF!</v>
      </c>
      <c r="E66" s="2" t="e">
        <f>E65*E32</f>
        <v>#REF!</v>
      </c>
      <c r="J66" s="1"/>
    </row>
    <row r="67" spans="1:10" ht="14" x14ac:dyDescent="0.3">
      <c r="B67" s="13"/>
      <c r="C67" s="13"/>
      <c r="D67" s="13"/>
      <c r="E67" s="13"/>
      <c r="F67" s="5"/>
      <c r="J67" s="1"/>
    </row>
    <row r="68" spans="1:10" ht="14" x14ac:dyDescent="0.3">
      <c r="B68" s="19" t="e">
        <f>B65+B66</f>
        <v>#REF!</v>
      </c>
      <c r="C68" s="19" t="e">
        <f>C65+C66</f>
        <v>#REF!</v>
      </c>
      <c r="D68" s="19" t="e">
        <f t="shared" ref="D68:E68" si="4">D65+D66</f>
        <v>#REF!</v>
      </c>
      <c r="E68" s="19" t="e">
        <f t="shared" si="4"/>
        <v>#REF!</v>
      </c>
      <c r="J68" s="1"/>
    </row>
    <row r="69" spans="1:10" ht="14" x14ac:dyDescent="0.3">
      <c r="B69" s="2"/>
      <c r="J69" s="1"/>
    </row>
    <row r="70" spans="1:10" ht="14" x14ac:dyDescent="0.3">
      <c r="A70" s="1" t="s">
        <v>18</v>
      </c>
      <c r="B70" s="19" t="e">
        <f>B15*#REF!</f>
        <v>#REF!</v>
      </c>
      <c r="C70" s="19" t="e">
        <f>C15*#REF!</f>
        <v>#REF!</v>
      </c>
      <c r="D70" s="19" t="e">
        <f>D15*#REF!</f>
        <v>#REF!</v>
      </c>
      <c r="E70" s="19" t="e">
        <f>E15*#REF!</f>
        <v>#REF!</v>
      </c>
      <c r="J70" s="1"/>
    </row>
    <row r="71" spans="1:10" ht="14" x14ac:dyDescent="0.3">
      <c r="B71" s="2"/>
      <c r="J71" s="1"/>
    </row>
    <row r="72" spans="1:10" ht="14" x14ac:dyDescent="0.3">
      <c r="A72" s="1" t="s">
        <v>19</v>
      </c>
      <c r="B72" s="19" t="e">
        <f>B68+B70</f>
        <v>#REF!</v>
      </c>
      <c r="C72" s="19" t="e">
        <f>C68+C70</f>
        <v>#REF!</v>
      </c>
      <c r="D72" s="19" t="e">
        <f t="shared" ref="D72:E72" si="5">D68+D70</f>
        <v>#REF!</v>
      </c>
      <c r="E72" s="19" t="e">
        <f t="shared" si="5"/>
        <v>#REF!</v>
      </c>
      <c r="J72" s="1"/>
    </row>
    <row r="73" spans="1:10" ht="14" x14ac:dyDescent="0.3">
      <c r="B73" s="2"/>
      <c r="J73" s="1"/>
    </row>
    <row r="74" spans="1:10" ht="14" x14ac:dyDescent="0.3">
      <c r="A74" s="1" t="s">
        <v>20</v>
      </c>
      <c r="B74" s="2" t="e">
        <f>B72*B35</f>
        <v>#REF!</v>
      </c>
      <c r="C74" s="2" t="e">
        <f>C72*C35</f>
        <v>#REF!</v>
      </c>
      <c r="D74" s="2" t="e">
        <f>D72*D35</f>
        <v>#REF!</v>
      </c>
      <c r="E74" s="2" t="e">
        <f>E72*E35</f>
        <v>#REF!</v>
      </c>
      <c r="J74" s="1"/>
    </row>
    <row r="75" spans="1:10" ht="14" x14ac:dyDescent="0.3">
      <c r="A75" s="1" t="s">
        <v>21</v>
      </c>
      <c r="B75" s="2" t="e">
        <f>B72*B36</f>
        <v>#REF!</v>
      </c>
      <c r="C75" s="2" t="e">
        <f>C72*C36</f>
        <v>#REF!</v>
      </c>
      <c r="D75" s="2" t="e">
        <f>D72*D36</f>
        <v>#REF!</v>
      </c>
      <c r="E75" s="2" t="e">
        <f>E72*E36</f>
        <v>#REF!</v>
      </c>
      <c r="J75" s="1"/>
    </row>
    <row r="76" spans="1:10" ht="14" x14ac:dyDescent="0.3">
      <c r="A76" s="10" t="s">
        <v>62</v>
      </c>
      <c r="B76" s="2" t="e">
        <f>B72*B37</f>
        <v>#REF!</v>
      </c>
      <c r="C76" s="2" t="e">
        <f>C72*C37</f>
        <v>#REF!</v>
      </c>
      <c r="D76" s="2" t="e">
        <f>D72*D37</f>
        <v>#REF!</v>
      </c>
      <c r="E76" s="2" t="e">
        <f>E72*E37</f>
        <v>#REF!</v>
      </c>
      <c r="J76" s="1"/>
    </row>
    <row r="77" spans="1:10" ht="14" x14ac:dyDescent="0.3">
      <c r="A77" s="1" t="s">
        <v>32</v>
      </c>
      <c r="B77" s="2" t="e">
        <f>B38*B72</f>
        <v>#REF!</v>
      </c>
      <c r="C77" s="2" t="e">
        <f>C38*C72</f>
        <v>#REF!</v>
      </c>
      <c r="D77" s="2" t="e">
        <f>D38*D72</f>
        <v>#REF!</v>
      </c>
      <c r="E77" s="2" t="e">
        <f>E38*E72</f>
        <v>#REF!</v>
      </c>
      <c r="J77" s="1"/>
    </row>
    <row r="78" spans="1:10" ht="14" x14ac:dyDescent="0.3">
      <c r="B78" s="13"/>
      <c r="C78" s="13"/>
      <c r="D78" s="13"/>
      <c r="E78" s="13"/>
      <c r="F78" s="5"/>
      <c r="J78" s="1"/>
    </row>
    <row r="79" spans="1:10" ht="14" x14ac:dyDescent="0.3">
      <c r="B79" s="19" t="e">
        <f>SUM(B74:B77)</f>
        <v>#REF!</v>
      </c>
      <c r="C79" s="19" t="e">
        <f>SUM(C74:C77)</f>
        <v>#REF!</v>
      </c>
      <c r="D79" s="19" t="e">
        <f t="shared" ref="D79:E79" si="6">SUM(D74:D77)</f>
        <v>#REF!</v>
      </c>
      <c r="E79" s="19" t="e">
        <f t="shared" si="6"/>
        <v>#REF!</v>
      </c>
      <c r="J79" s="1"/>
    </row>
    <row r="80" spans="1:10" ht="14" x14ac:dyDescent="0.3">
      <c r="B80" s="2"/>
      <c r="J80" s="1"/>
    </row>
    <row r="81" spans="1:10" ht="14" x14ac:dyDescent="0.3">
      <c r="A81" s="1" t="s">
        <v>36</v>
      </c>
      <c r="B81" s="2" t="e">
        <f>B72*B41</f>
        <v>#REF!</v>
      </c>
      <c r="C81" s="2" t="e">
        <f>C72*C41</f>
        <v>#REF!</v>
      </c>
      <c r="D81" s="2" t="e">
        <f>D72*D41</f>
        <v>#REF!</v>
      </c>
      <c r="E81" s="2" t="e">
        <f>E72*E41</f>
        <v>#REF!</v>
      </c>
      <c r="J81" s="1"/>
    </row>
    <row r="82" spans="1:10" ht="14" x14ac:dyDescent="0.3">
      <c r="A82" s="1" t="s">
        <v>53</v>
      </c>
      <c r="B82" s="2" t="e">
        <f>B72*B42</f>
        <v>#REF!</v>
      </c>
      <c r="C82" s="2" t="e">
        <f>C72*C42</f>
        <v>#REF!</v>
      </c>
      <c r="D82" s="2" t="e">
        <f>D72*D42</f>
        <v>#REF!</v>
      </c>
      <c r="E82" s="2" t="e">
        <f>E72*E42</f>
        <v>#REF!</v>
      </c>
      <c r="J82" s="1"/>
    </row>
    <row r="83" spans="1:10" ht="14" x14ac:dyDescent="0.3">
      <c r="A83" s="1" t="s">
        <v>37</v>
      </c>
      <c r="B83" s="2" t="e">
        <f>B72*B43</f>
        <v>#REF!</v>
      </c>
      <c r="C83" s="2" t="e">
        <f>C72*C43</f>
        <v>#REF!</v>
      </c>
      <c r="D83" s="2" t="e">
        <f>D72*D43</f>
        <v>#REF!</v>
      </c>
      <c r="E83" s="2" t="e">
        <f>E72*E43</f>
        <v>#REF!</v>
      </c>
      <c r="J83" s="1"/>
    </row>
    <row r="84" spans="1:10" ht="14" x14ac:dyDescent="0.3">
      <c r="A84" s="1" t="s">
        <v>38</v>
      </c>
      <c r="B84" s="2" t="e">
        <f>B72*B44</f>
        <v>#REF!</v>
      </c>
      <c r="C84" s="2" t="e">
        <f>C72*C44</f>
        <v>#REF!</v>
      </c>
      <c r="D84" s="2" t="e">
        <f>D72*D44</f>
        <v>#REF!</v>
      </c>
      <c r="E84" s="2" t="e">
        <f>E72*E44</f>
        <v>#REF!</v>
      </c>
      <c r="J84" s="1"/>
    </row>
    <row r="85" spans="1:10" ht="14" x14ac:dyDescent="0.3">
      <c r="A85" s="1" t="s">
        <v>39</v>
      </c>
      <c r="B85" s="2" t="e">
        <f>B72*B45</f>
        <v>#REF!</v>
      </c>
      <c r="C85" s="2" t="e">
        <f>C72*C45</f>
        <v>#REF!</v>
      </c>
      <c r="D85" s="2" t="e">
        <f>D72*D45</f>
        <v>#REF!</v>
      </c>
      <c r="E85" s="2" t="e">
        <f>E72*E45</f>
        <v>#REF!</v>
      </c>
      <c r="J85" s="1"/>
    </row>
    <row r="86" spans="1:10" ht="14" x14ac:dyDescent="0.3">
      <c r="B86" s="13"/>
      <c r="C86" s="13"/>
      <c r="D86" s="13"/>
      <c r="E86" s="13"/>
      <c r="F86" s="5"/>
      <c r="J86" s="1"/>
    </row>
    <row r="87" spans="1:10" ht="14" x14ac:dyDescent="0.3">
      <c r="B87" s="19" t="e">
        <f>SUM(B81:B85)</f>
        <v>#REF!</v>
      </c>
      <c r="C87" s="19" t="e">
        <f>SUM(C81:C85)</f>
        <v>#REF!</v>
      </c>
      <c r="D87" s="19" t="e">
        <f t="shared" ref="D87:E87" si="7">SUM(D81:D85)</f>
        <v>#REF!</v>
      </c>
      <c r="E87" s="19" t="e">
        <f t="shared" si="7"/>
        <v>#REF!</v>
      </c>
      <c r="J87" s="1"/>
    </row>
    <row r="88" spans="1:10" ht="14" x14ac:dyDescent="0.3">
      <c r="B88" s="2"/>
      <c r="J88" s="1"/>
    </row>
    <row r="89" spans="1:10" ht="14" x14ac:dyDescent="0.3">
      <c r="B89" s="19" t="e">
        <f>B87+B79+B72</f>
        <v>#REF!</v>
      </c>
      <c r="C89" s="19" t="e">
        <f>C87+C79+C72</f>
        <v>#REF!</v>
      </c>
      <c r="D89" s="19" t="e">
        <f t="shared" ref="D89:E89" si="8">D87+D79+D72</f>
        <v>#REF!</v>
      </c>
      <c r="E89" s="19" t="e">
        <f t="shared" si="8"/>
        <v>#REF!</v>
      </c>
      <c r="J89" s="1"/>
    </row>
    <row r="90" spans="1:10" ht="14" x14ac:dyDescent="0.3">
      <c r="B90" s="2"/>
      <c r="J90" s="1"/>
    </row>
    <row r="91" spans="1:10" ht="14" x14ac:dyDescent="0.3">
      <c r="A91" s="1" t="s">
        <v>40</v>
      </c>
      <c r="B91" s="2" t="e">
        <f>B89*4</f>
        <v>#REF!</v>
      </c>
      <c r="C91" s="2" t="e">
        <f>C89*2</f>
        <v>#REF!</v>
      </c>
      <c r="D91" s="2" t="e">
        <f>D89/3*4</f>
        <v>#REF!</v>
      </c>
      <c r="E91" s="2" t="e">
        <f>E89*1</f>
        <v>#REF!</v>
      </c>
      <c r="J91" s="1"/>
    </row>
    <row r="92" spans="1:10" ht="14" x14ac:dyDescent="0.3">
      <c r="B92" s="2"/>
      <c r="J92" s="1"/>
    </row>
    <row r="93" spans="1:10" ht="14" x14ac:dyDescent="0.3">
      <c r="A93" s="1" t="s">
        <v>41</v>
      </c>
      <c r="B93" s="6">
        <v>0.1</v>
      </c>
      <c r="C93" s="6">
        <v>0.1</v>
      </c>
      <c r="D93" s="6">
        <v>0.1</v>
      </c>
      <c r="E93" s="6">
        <v>0.1</v>
      </c>
      <c r="J93" s="1"/>
    </row>
    <row r="94" spans="1:10" thickBot="1" x14ac:dyDescent="0.35">
      <c r="B94" s="2"/>
      <c r="J94" s="1"/>
    </row>
    <row r="95" spans="1:10" thickBot="1" x14ac:dyDescent="0.35">
      <c r="A95" s="10" t="s">
        <v>60</v>
      </c>
      <c r="B95" s="12" t="e">
        <f>B91*(1+B93)</f>
        <v>#REF!</v>
      </c>
      <c r="C95" s="12" t="e">
        <f>C91*(1+C93)</f>
        <v>#REF!</v>
      </c>
      <c r="D95" s="12" t="e">
        <f t="shared" ref="D95:E95" si="9">D91*(1+D93)</f>
        <v>#REF!</v>
      </c>
      <c r="E95" s="12" t="e">
        <f t="shared" si="9"/>
        <v>#REF!</v>
      </c>
      <c r="F95" s="3"/>
      <c r="J95" s="1"/>
    </row>
    <row r="97" spans="1:10" ht="14" x14ac:dyDescent="0.3">
      <c r="A97" s="1" t="s">
        <v>57</v>
      </c>
      <c r="B97" s="6">
        <v>0.15</v>
      </c>
      <c r="C97" s="6">
        <v>0.65</v>
      </c>
      <c r="D97" s="6">
        <v>0.1</v>
      </c>
      <c r="E97" s="6">
        <v>0.1</v>
      </c>
      <c r="J97" s="1"/>
    </row>
    <row r="100" spans="1:10" ht="14" x14ac:dyDescent="0.3">
      <c r="A100" s="1" t="s">
        <v>58</v>
      </c>
      <c r="B100" s="7" t="e">
        <f>(B95*B97)+(C97*C95)+(D97*D95)+(E95*E97)</f>
        <v>#REF!</v>
      </c>
      <c r="J100" s="1"/>
    </row>
    <row r="103" spans="1:10" ht="14" x14ac:dyDescent="0.3">
      <c r="J103" s="1"/>
    </row>
    <row r="104" spans="1:10" ht="14" x14ac:dyDescent="0.3">
      <c r="J104" s="1"/>
    </row>
    <row r="105" spans="1:10" ht="14" x14ac:dyDescent="0.3">
      <c r="J105" s="1"/>
    </row>
    <row r="114" spans="1:10" ht="14" x14ac:dyDescent="0.3">
      <c r="A114" s="1" t="s">
        <v>42</v>
      </c>
      <c r="J114" s="1"/>
    </row>
    <row r="115" spans="1:10" ht="14" x14ac:dyDescent="0.3">
      <c r="A115" s="1" t="s">
        <v>43</v>
      </c>
      <c r="J115" s="1"/>
    </row>
    <row r="116" spans="1:10" ht="14" x14ac:dyDescent="0.3">
      <c r="A116" s="1" t="s">
        <v>44</v>
      </c>
      <c r="J116" s="1"/>
    </row>
    <row r="117" spans="1:10" ht="14" x14ac:dyDescent="0.3">
      <c r="A117" s="1" t="s">
        <v>45</v>
      </c>
      <c r="J117" s="1"/>
    </row>
    <row r="118" spans="1:10" ht="14" x14ac:dyDescent="0.3">
      <c r="A118" s="1" t="s">
        <v>48</v>
      </c>
      <c r="J118" s="1"/>
    </row>
    <row r="119" spans="1:10" ht="14" x14ac:dyDescent="0.3">
      <c r="A119" s="1" t="s">
        <v>46</v>
      </c>
      <c r="J119" s="1"/>
    </row>
    <row r="120" spans="1:10" ht="14" x14ac:dyDescent="0.3">
      <c r="A120" s="1" t="s">
        <v>49</v>
      </c>
      <c r="J120" s="1"/>
    </row>
    <row r="121" spans="1:10" ht="14" x14ac:dyDescent="0.3">
      <c r="A121" s="1" t="s">
        <v>54</v>
      </c>
      <c r="J121" s="1"/>
    </row>
  </sheetData>
  <sheetProtection password="DE62" sheet="1" objects="1" scenarios="1"/>
  <mergeCells count="3">
    <mergeCell ref="G1:P1"/>
    <mergeCell ref="G3:P3"/>
    <mergeCell ref="G5:P5"/>
  </mergeCells>
  <pageMargins left="0.70866141732283472" right="0.70866141732283472" top="0.74803149606299213" bottom="0.74803149606299213" header="0.31496062992125984" footer="0.31496062992125984"/>
  <pageSetup paperSize="9" scale="61"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43"/>
  <sheetViews>
    <sheetView topLeftCell="G1" zoomScaleNormal="100" workbookViewId="0">
      <selection activeCell="M18" sqref="M18"/>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9" width="10.08984375" style="1" customWidth="1"/>
    <col min="20" max="21" width="9.08984375" style="1"/>
    <col min="22" max="22" width="9.08984375" style="1" customWidth="1"/>
    <col min="23" max="25" width="9.08984375" style="1" hidden="1" customWidth="1"/>
    <col min="26" max="27" width="9.08984375" style="1" customWidth="1"/>
    <col min="28" max="16384" width="9.08984375" style="1"/>
  </cols>
  <sheetData>
    <row r="1" spans="1:27" x14ac:dyDescent="0.35">
      <c r="G1" s="34"/>
      <c r="H1" s="34"/>
      <c r="I1" s="34"/>
      <c r="J1" s="44"/>
      <c r="K1" s="34"/>
      <c r="L1" s="34"/>
      <c r="M1" s="34"/>
      <c r="N1" s="34"/>
      <c r="O1" s="34"/>
      <c r="P1" s="34"/>
    </row>
    <row r="2" spans="1:27" s="41" customFormat="1" ht="15" customHeight="1" x14ac:dyDescent="0.4">
      <c r="C2" s="42"/>
      <c r="D2" s="42"/>
      <c r="E2" s="42"/>
      <c r="F2" s="42"/>
      <c r="G2" s="232" t="s">
        <v>130</v>
      </c>
      <c r="H2" s="232"/>
      <c r="I2" s="232"/>
      <c r="J2" s="232"/>
      <c r="K2" s="232"/>
      <c r="L2" s="232"/>
      <c r="M2" s="232"/>
      <c r="N2" s="232"/>
      <c r="O2" s="232"/>
      <c r="P2" s="232"/>
    </row>
    <row r="3" spans="1:27" ht="35" x14ac:dyDescent="0.7">
      <c r="G3" s="34"/>
      <c r="H3" s="34"/>
      <c r="I3" s="34"/>
      <c r="J3" s="44"/>
      <c r="K3" s="34"/>
      <c r="L3" s="34"/>
      <c r="M3" s="34"/>
      <c r="N3" s="34"/>
      <c r="O3" s="34"/>
      <c r="P3" s="34"/>
      <c r="U3" s="113"/>
    </row>
    <row r="4" spans="1:27" s="41" customFormat="1" ht="15" customHeight="1" x14ac:dyDescent="0.4">
      <c r="C4" s="42"/>
      <c r="D4" s="42"/>
      <c r="E4" s="42"/>
      <c r="F4" s="42"/>
      <c r="G4" s="232" t="s">
        <v>153</v>
      </c>
      <c r="H4" s="232"/>
      <c r="I4" s="232"/>
      <c r="J4" s="232"/>
      <c r="K4" s="232"/>
      <c r="L4" s="232"/>
      <c r="M4" s="232"/>
      <c r="N4" s="232"/>
      <c r="O4" s="232"/>
      <c r="P4" s="232"/>
    </row>
    <row r="6" spans="1:27" ht="14" x14ac:dyDescent="0.3">
      <c r="I6" s="47" t="s">
        <v>78</v>
      </c>
      <c r="J6" s="48"/>
      <c r="K6" s="48"/>
      <c r="L6" s="48"/>
      <c r="M6" s="48"/>
      <c r="N6" s="48"/>
      <c r="O6" s="48"/>
      <c r="P6" s="49"/>
    </row>
    <row r="7" spans="1:27" ht="14" x14ac:dyDescent="0.3">
      <c r="I7" s="50" t="s">
        <v>74</v>
      </c>
      <c r="J7" s="51"/>
      <c r="L7" s="29"/>
      <c r="M7" s="52" t="s">
        <v>73</v>
      </c>
      <c r="O7" s="30"/>
      <c r="P7" s="53"/>
    </row>
    <row r="8" spans="1:27" ht="14" x14ac:dyDescent="0.3">
      <c r="I8" s="54"/>
      <c r="J8" s="55"/>
      <c r="K8" s="55"/>
      <c r="L8" s="55"/>
      <c r="M8" s="55"/>
      <c r="N8" s="55"/>
      <c r="O8" s="55"/>
      <c r="P8" s="56"/>
    </row>
    <row r="9" spans="1:27" thickBot="1" x14ac:dyDescent="0.35">
      <c r="J9" s="1"/>
    </row>
    <row r="10" spans="1:27" thickBot="1" x14ac:dyDescent="0.35">
      <c r="A10" s="11" t="s">
        <v>63</v>
      </c>
      <c r="J10" s="1"/>
      <c r="K10" s="88" t="s">
        <v>70</v>
      </c>
      <c r="L10" s="25"/>
      <c r="M10" s="88" t="s">
        <v>69</v>
      </c>
      <c r="N10" s="25"/>
      <c r="O10" s="25"/>
      <c r="T10" s="239" t="s">
        <v>147</v>
      </c>
      <c r="U10" s="240"/>
      <c r="V10" s="240"/>
      <c r="W10" s="240"/>
      <c r="X10" s="240"/>
      <c r="Y10" s="240"/>
      <c r="Z10" s="240"/>
      <c r="AA10" s="241"/>
    </row>
    <row r="11" spans="1:27" ht="14" x14ac:dyDescent="0.3">
      <c r="A11" s="11"/>
      <c r="J11" s="1"/>
      <c r="K11" s="88"/>
      <c r="L11" s="25"/>
      <c r="M11" s="88" t="s">
        <v>103</v>
      </c>
      <c r="N11" s="25"/>
      <c r="O11" s="88" t="s">
        <v>103</v>
      </c>
      <c r="Q11" s="15"/>
      <c r="T11" s="145" t="s">
        <v>146</v>
      </c>
      <c r="U11" s="150">
        <v>60</v>
      </c>
      <c r="V11" s="150">
        <v>45</v>
      </c>
      <c r="W11" s="146"/>
      <c r="X11" s="146">
        <v>30</v>
      </c>
      <c r="Y11" s="146">
        <v>15</v>
      </c>
      <c r="Z11" s="153">
        <v>30</v>
      </c>
      <c r="AA11" s="154">
        <v>15</v>
      </c>
    </row>
    <row r="12" spans="1:27" ht="14" x14ac:dyDescent="0.3">
      <c r="A12" s="1" t="s">
        <v>0</v>
      </c>
      <c r="B12" s="9">
        <v>15</v>
      </c>
      <c r="C12" s="9">
        <v>30</v>
      </c>
      <c r="D12" s="9">
        <v>45</v>
      </c>
      <c r="E12" s="9">
        <v>60</v>
      </c>
      <c r="G12" s="86" t="s">
        <v>1</v>
      </c>
      <c r="H12" s="25"/>
      <c r="I12" s="28" t="s">
        <v>71</v>
      </c>
      <c r="J12" s="1"/>
      <c r="K12" s="33">
        <v>60</v>
      </c>
      <c r="M12" s="16"/>
      <c r="T12" s="132" t="s">
        <v>69</v>
      </c>
      <c r="U12" s="151" t="e">
        <f>60/K12*M73</f>
        <v>#DIV/0!</v>
      </c>
      <c r="V12" s="151" t="e">
        <f>+'45 Minutes'!M73</f>
        <v>#DIV/0!</v>
      </c>
      <c r="W12" s="147"/>
      <c r="X12" s="148" t="e">
        <f>+(60-30)/K12*M73</f>
        <v>#DIV/0!</v>
      </c>
      <c r="Y12" s="148" t="e">
        <f>+(60-45)/K12*M73</f>
        <v>#DIV/0!</v>
      </c>
      <c r="Z12" s="152" t="e">
        <f>+'30 Minutes'!M73</f>
        <v>#DIV/0!</v>
      </c>
      <c r="AA12" s="149" t="e">
        <f>+'15 Minutes'!M73</f>
        <v>#DIV/0!</v>
      </c>
    </row>
    <row r="13" spans="1:27" thickBot="1" x14ac:dyDescent="0.35">
      <c r="A13" s="11"/>
      <c r="G13" s="25"/>
      <c r="H13" s="25"/>
      <c r="I13" s="25"/>
      <c r="J13" s="1"/>
      <c r="K13" s="15"/>
      <c r="M13" s="15"/>
      <c r="T13" s="128" t="s">
        <v>158</v>
      </c>
      <c r="U13" s="131" t="e">
        <f>+U12</f>
        <v>#DIV/0!</v>
      </c>
      <c r="V13" s="131" t="e">
        <f>+'45 Minutes'!M75</f>
        <v>#DIV/0!</v>
      </c>
      <c r="W13" s="144"/>
      <c r="X13" s="144"/>
      <c r="Y13" s="144"/>
      <c r="Z13" s="141" t="e">
        <f>+'30 Minutes'!M75</f>
        <v>#DIV/0!</v>
      </c>
      <c r="AA13" s="142" t="e">
        <f>+'15 Minutes'!M75</f>
        <v>#DIV/0!</v>
      </c>
    </row>
    <row r="14" spans="1:27" ht="14" x14ac:dyDescent="0.3">
      <c r="A14" s="1" t="s">
        <v>50</v>
      </c>
      <c r="B14" s="2">
        <v>7.48</v>
      </c>
      <c r="C14" s="2">
        <v>7.48</v>
      </c>
      <c r="D14" s="2">
        <v>7.48</v>
      </c>
      <c r="E14" s="2">
        <v>7.48</v>
      </c>
      <c r="G14" s="86" t="s">
        <v>6</v>
      </c>
      <c r="H14" s="25"/>
      <c r="I14" s="87" t="s">
        <v>88</v>
      </c>
      <c r="J14" s="1"/>
      <c r="K14" s="79">
        <f>+'Sub Group Version'!Z18</f>
        <v>9.5</v>
      </c>
      <c r="M14" s="24">
        <f>+(K14/60)*K12</f>
        <v>9.5</v>
      </c>
      <c r="N14" s="28"/>
      <c r="O14" s="83" t="str">
        <f>IF(K14&gt;=Sheet1!$C$1,"",IF(K14=0,"",Sheet1!$E$1))</f>
        <v/>
      </c>
      <c r="T14" s="65"/>
    </row>
    <row r="15" spans="1:27" ht="14" x14ac:dyDescent="0.3">
      <c r="B15" s="2"/>
      <c r="G15" s="25"/>
      <c r="H15" s="25"/>
      <c r="I15" s="25"/>
      <c r="J15" s="1"/>
      <c r="K15" s="34"/>
      <c r="M15" s="25"/>
      <c r="N15" s="25"/>
      <c r="O15" s="25"/>
      <c r="P15" s="25"/>
      <c r="Q15" s="25"/>
      <c r="T15" s="64" t="s">
        <v>159</v>
      </c>
      <c r="U15" s="115"/>
      <c r="V15" s="115"/>
      <c r="Z15" s="155">
        <v>9.5</v>
      </c>
      <c r="AA15" s="115"/>
    </row>
    <row r="16" spans="1:27" thickBot="1" x14ac:dyDescent="0.35">
      <c r="A16" s="1" t="s">
        <v>13</v>
      </c>
      <c r="B16" s="2"/>
      <c r="G16" s="86" t="s">
        <v>6</v>
      </c>
      <c r="H16" s="25"/>
      <c r="I16" s="87" t="s">
        <v>87</v>
      </c>
      <c r="J16" s="1"/>
      <c r="K16" s="79">
        <f>+'Sub Group Version'!K16</f>
        <v>0</v>
      </c>
      <c r="M16" s="23">
        <f>+K16/60*K12</f>
        <v>0</v>
      </c>
      <c r="N16" s="25"/>
      <c r="O16" s="25"/>
      <c r="P16" s="25"/>
    </row>
    <row r="17" spans="1:32" thickBot="1" x14ac:dyDescent="0.35">
      <c r="A17" s="11"/>
      <c r="G17" s="25"/>
      <c r="H17" s="25"/>
      <c r="I17" s="25"/>
      <c r="J17" s="1"/>
      <c r="K17" s="15"/>
      <c r="M17" s="15"/>
      <c r="T17" s="239" t="s">
        <v>147</v>
      </c>
      <c r="U17" s="240"/>
      <c r="V17" s="240"/>
      <c r="W17" s="240"/>
      <c r="X17" s="240"/>
      <c r="Y17" s="240"/>
      <c r="Z17" s="240"/>
      <c r="AA17" s="241"/>
    </row>
    <row r="18" spans="1:32" ht="14" x14ac:dyDescent="0.3">
      <c r="A18" s="1" t="s">
        <v>55</v>
      </c>
      <c r="B18" s="3">
        <v>0.02</v>
      </c>
      <c r="C18" s="3">
        <v>0.02</v>
      </c>
      <c r="D18" s="3">
        <v>0.02</v>
      </c>
      <c r="E18" s="3">
        <v>0.02</v>
      </c>
      <c r="F18" s="3"/>
      <c r="G18" s="25"/>
      <c r="H18" s="25"/>
      <c r="I18" s="28" t="s">
        <v>68</v>
      </c>
      <c r="J18" s="1"/>
      <c r="K18" s="36">
        <f>+'Sub Group Version'!K18</f>
        <v>0</v>
      </c>
      <c r="M18" s="24">
        <f>+M14*K18</f>
        <v>0</v>
      </c>
      <c r="N18" s="25"/>
      <c r="O18" s="23">
        <f>+M14+M16+M18</f>
        <v>9.5</v>
      </c>
      <c r="P18" s="25"/>
      <c r="Q18" s="25"/>
      <c r="T18" s="145" t="s">
        <v>146</v>
      </c>
      <c r="U18" s="150">
        <v>60</v>
      </c>
      <c r="V18" s="150">
        <v>45</v>
      </c>
      <c r="W18" s="146"/>
      <c r="X18" s="146">
        <v>30</v>
      </c>
      <c r="Y18" s="146">
        <v>15</v>
      </c>
      <c r="Z18" s="153">
        <v>30</v>
      </c>
      <c r="AA18" s="154">
        <v>15</v>
      </c>
    </row>
    <row r="19" spans="1:32" thickBot="1" x14ac:dyDescent="0.35">
      <c r="A19" s="11"/>
      <c r="G19" s="25"/>
      <c r="H19" s="25"/>
      <c r="I19" s="25"/>
      <c r="J19" s="1"/>
      <c r="K19" s="15"/>
      <c r="M19" s="15"/>
      <c r="T19" s="132" t="s">
        <v>69</v>
      </c>
      <c r="U19" s="151"/>
      <c r="V19" s="151" t="e">
        <f>+'45 Minutes (2)'!M73</f>
        <v>#DIV/0!</v>
      </c>
      <c r="W19" s="147"/>
      <c r="X19" s="148"/>
      <c r="Y19" s="148"/>
      <c r="Z19" s="152" t="e">
        <f>+'30 Minutes (2)'!M73</f>
        <v>#DIV/0!</v>
      </c>
      <c r="AA19" s="149" t="e">
        <f>+'15 Minutes (2)'!M73</f>
        <v>#DIV/0!</v>
      </c>
    </row>
    <row r="20" spans="1:32" thickBot="1" x14ac:dyDescent="0.35">
      <c r="A20" s="1" t="s">
        <v>2</v>
      </c>
      <c r="B20" s="2">
        <v>2</v>
      </c>
      <c r="C20" s="2">
        <v>2</v>
      </c>
      <c r="D20" s="2">
        <v>2</v>
      </c>
      <c r="E20" s="2">
        <v>2</v>
      </c>
      <c r="G20" s="86" t="s">
        <v>4</v>
      </c>
      <c r="H20" s="25"/>
      <c r="I20" s="28" t="s">
        <v>65</v>
      </c>
      <c r="J20" s="1"/>
      <c r="K20" s="33">
        <f>+'Sub Group Version'!K20</f>
        <v>3.89</v>
      </c>
      <c r="M20" s="16"/>
      <c r="P20" s="234" t="s">
        <v>100</v>
      </c>
      <c r="Q20" s="235"/>
      <c r="R20" s="236"/>
      <c r="S20" s="156"/>
      <c r="T20" s="128" t="s">
        <v>158</v>
      </c>
      <c r="U20" s="131"/>
      <c r="V20" s="131" t="e">
        <f>+'45 Minutes (2)'!M75</f>
        <v>#DIV/0!</v>
      </c>
      <c r="W20" s="144"/>
      <c r="X20" s="144"/>
      <c r="Y20" s="144"/>
      <c r="Z20" s="141" t="e">
        <f>+'30 Minutes (2)'!M75</f>
        <v>#DIV/0!</v>
      </c>
      <c r="AA20" s="142" t="e">
        <f>+'15 Minutes (2)'!M75</f>
        <v>#DIV/0!</v>
      </c>
    </row>
    <row r="21" spans="1:32" ht="14" x14ac:dyDescent="0.3">
      <c r="B21" s="2"/>
      <c r="G21" s="86"/>
      <c r="H21" s="25"/>
      <c r="I21" s="25"/>
      <c r="J21" s="1"/>
      <c r="K21" s="34"/>
      <c r="M21" s="16"/>
      <c r="P21" s="74"/>
      <c r="Q21" s="14"/>
      <c r="R21" s="75"/>
      <c r="S21" s="14"/>
    </row>
    <row r="22" spans="1:32"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S22" s="16"/>
      <c r="U22" s="16"/>
      <c r="V22" s="16"/>
      <c r="W22" s="16"/>
    </row>
    <row r="23" spans="1:32" ht="14" x14ac:dyDescent="0.3">
      <c r="B23" s="2"/>
      <c r="G23" s="86"/>
      <c r="H23" s="25"/>
      <c r="I23" s="25"/>
      <c r="J23" s="1"/>
      <c r="O23" s="16"/>
      <c r="P23" s="68"/>
      <c r="Q23" s="58"/>
      <c r="R23" s="69"/>
      <c r="S23" s="16"/>
      <c r="U23" s="16"/>
      <c r="V23" s="16"/>
      <c r="W23" s="16"/>
    </row>
    <row r="24" spans="1:32"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S24" s="22"/>
      <c r="U24" s="16"/>
      <c r="V24" s="16"/>
      <c r="W24" s="16"/>
    </row>
    <row r="25" spans="1:32" thickBot="1" x14ac:dyDescent="0.35">
      <c r="B25" s="2"/>
      <c r="G25" s="86"/>
      <c r="H25" s="25"/>
      <c r="I25" s="25"/>
      <c r="J25" s="1"/>
      <c r="M25" s="25"/>
      <c r="N25" s="25"/>
      <c r="O25" s="26"/>
      <c r="P25" s="71"/>
      <c r="Q25" s="72"/>
      <c r="R25" s="73"/>
      <c r="S25" s="16"/>
      <c r="T25" s="16"/>
      <c r="U25" s="16"/>
      <c r="V25" s="16"/>
      <c r="W25" s="16"/>
    </row>
    <row r="26" spans="1:32"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22"/>
      <c r="T26" s="16"/>
      <c r="U26" s="16"/>
      <c r="V26" s="16"/>
      <c r="W26" s="16"/>
    </row>
    <row r="27" spans="1:32" ht="14" x14ac:dyDescent="0.3">
      <c r="B27" s="2"/>
      <c r="G27" s="86"/>
      <c r="H27" s="25"/>
      <c r="I27" s="25"/>
      <c r="J27" s="1"/>
      <c r="K27" s="34"/>
      <c r="M27" s="25"/>
      <c r="N27" s="25"/>
      <c r="P27" s="25"/>
      <c r="Q27" s="25"/>
      <c r="AF27" s="23" t="e">
        <f>SUM(M14:M26)</f>
        <v>#DIV/0!</v>
      </c>
    </row>
    <row r="28" spans="1:32"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2"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+$AF$27*K29</f>
        <v>#DIV/0!</v>
      </c>
      <c r="N29" s="25"/>
      <c r="O29" s="25"/>
      <c r="P29" s="25"/>
      <c r="Q29" s="25"/>
    </row>
    <row r="30" spans="1:32" x14ac:dyDescent="0.35">
      <c r="A30" s="1" t="s">
        <v>15</v>
      </c>
      <c r="B30" s="3">
        <v>0.1208</v>
      </c>
      <c r="C30" s="3">
        <v>0.1208</v>
      </c>
      <c r="D30" s="3">
        <v>0.1208</v>
      </c>
      <c r="E30" s="3">
        <v>0.1208</v>
      </c>
      <c r="F30" s="3"/>
      <c r="G30" s="101" t="s">
        <v>148</v>
      </c>
      <c r="H30" s="25"/>
      <c r="I30" s="25" t="s">
        <v>14</v>
      </c>
      <c r="J30" s="1"/>
      <c r="K30" s="37">
        <f>+'Sub Group Version'!K30</f>
        <v>0.03</v>
      </c>
      <c r="M30" s="24" t="e">
        <f>+$AF$27*K30</f>
        <v>#DIV/0!</v>
      </c>
      <c r="N30" s="25"/>
      <c r="O30" s="95" t="e">
        <f>+O18+M24+M29+M30</f>
        <v>#DIV/0!</v>
      </c>
      <c r="P30" s="25"/>
      <c r="Q30" s="25"/>
    </row>
    <row r="31" spans="1:32" ht="14" x14ac:dyDescent="0.3">
      <c r="B31" s="3"/>
      <c r="C31" s="3"/>
      <c r="D31" s="3"/>
      <c r="E31" s="3"/>
      <c r="F31" s="3"/>
      <c r="G31" s="25"/>
      <c r="H31" s="25"/>
      <c r="I31" s="25"/>
      <c r="J31" s="1"/>
      <c r="K31" s="100"/>
      <c r="L31" s="89"/>
      <c r="M31" s="98"/>
      <c r="N31" s="25"/>
      <c r="O31" s="25"/>
      <c r="P31" s="25"/>
      <c r="Q31" s="25"/>
    </row>
    <row r="32" spans="1:32"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20"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20" ht="14" x14ac:dyDescent="0.3">
      <c r="B34" s="2"/>
      <c r="G34" s="25"/>
      <c r="H34" s="25"/>
      <c r="I34" s="64" t="s">
        <v>124</v>
      </c>
      <c r="J34" s="1"/>
      <c r="K34" s="38">
        <f>+'Sub Group Version'!K34</f>
        <v>2.9000000000000001E-2</v>
      </c>
      <c r="M34" s="91" t="e">
        <f t="shared" si="1"/>
        <v>#DIV/0!</v>
      </c>
      <c r="N34" s="25"/>
      <c r="O34" s="25"/>
      <c r="P34" s="25"/>
      <c r="Q34" s="25"/>
    </row>
    <row r="35" spans="1:20"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20"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20"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20" x14ac:dyDescent="0.35">
      <c r="B38" s="4"/>
      <c r="C38" s="4"/>
      <c r="D38" s="4"/>
      <c r="E38" s="4"/>
      <c r="F38" s="4"/>
      <c r="G38" s="101" t="s">
        <v>127</v>
      </c>
      <c r="H38" s="25"/>
      <c r="I38" s="64" t="s">
        <v>126</v>
      </c>
      <c r="J38" s="1"/>
      <c r="K38" s="35">
        <f>+'Sub Group Version'!K38</f>
        <v>0</v>
      </c>
      <c r="M38" s="24">
        <f>+K38</f>
        <v>0</v>
      </c>
      <c r="N38" s="25"/>
      <c r="O38" s="95">
        <f>SUM(M37:M38)</f>
        <v>1.3614999999999999</v>
      </c>
      <c r="P38" s="25"/>
      <c r="Q38" s="94"/>
      <c r="T38" s="84"/>
    </row>
    <row r="39" spans="1:20" ht="14" x14ac:dyDescent="0.3">
      <c r="B39" s="4"/>
      <c r="C39" s="4"/>
      <c r="D39" s="4"/>
      <c r="E39" s="4"/>
      <c r="F39" s="4"/>
      <c r="G39" s="25"/>
      <c r="H39" s="25"/>
      <c r="I39" s="64"/>
      <c r="J39" s="1"/>
      <c r="K39" s="99"/>
      <c r="L39" s="89"/>
      <c r="M39" s="27"/>
      <c r="N39" s="93"/>
      <c r="O39" s="27"/>
      <c r="P39" s="25"/>
      <c r="Q39" s="94"/>
      <c r="T39" s="84"/>
    </row>
    <row r="40" spans="1:20" ht="14" x14ac:dyDescent="0.3">
      <c r="B40" s="4"/>
      <c r="C40" s="4"/>
      <c r="D40" s="4"/>
      <c r="E40" s="4"/>
      <c r="F40" s="4"/>
      <c r="G40" s="25"/>
      <c r="H40" s="25"/>
      <c r="I40" s="64"/>
      <c r="J40" s="1"/>
      <c r="K40" s="99"/>
      <c r="L40" s="89"/>
      <c r="M40" s="27"/>
      <c r="N40" s="93"/>
      <c r="O40" s="27"/>
      <c r="P40" s="25"/>
      <c r="Q40" s="82" t="e">
        <f>+O30+O35+O38</f>
        <v>#DIV/0!</v>
      </c>
      <c r="T40" s="84" t="s">
        <v>76</v>
      </c>
    </row>
    <row r="41" spans="1:20" ht="14" x14ac:dyDescent="0.3">
      <c r="A41" s="1" t="s">
        <v>25</v>
      </c>
      <c r="B41" s="4">
        <v>0.01</v>
      </c>
      <c r="C41" s="4">
        <v>0.01</v>
      </c>
      <c r="D41" s="4">
        <v>0.01</v>
      </c>
      <c r="E41" s="4">
        <v>0.01</v>
      </c>
      <c r="F41" s="4"/>
      <c r="G41" s="96" t="s">
        <v>114</v>
      </c>
      <c r="H41" s="25"/>
      <c r="I41" s="25"/>
      <c r="J41" s="1"/>
      <c r="K41" s="34"/>
      <c r="M41" s="25"/>
      <c r="N41" s="25"/>
      <c r="O41" s="25"/>
      <c r="P41" s="25"/>
      <c r="Q41" s="25"/>
      <c r="T41" s="25"/>
    </row>
    <row r="42" spans="1:20"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T42" s="25"/>
    </row>
    <row r="43" spans="1:20" ht="14" x14ac:dyDescent="0.3">
      <c r="B43" s="4"/>
      <c r="C43" s="4"/>
      <c r="D43" s="4"/>
      <c r="E43" s="4"/>
      <c r="F43" s="4"/>
      <c r="G43" s="25"/>
      <c r="H43" s="25"/>
      <c r="I43" s="64" t="s">
        <v>115</v>
      </c>
      <c r="J43" s="1"/>
      <c r="K43" s="37">
        <f>+'Sub Group Version'!K43</f>
        <v>1.4999999999999999E-2</v>
      </c>
      <c r="M43" s="24" t="e">
        <f>+$Q$40*K43</f>
        <v>#DIV/0!</v>
      </c>
      <c r="N43" s="25"/>
      <c r="O43" s="25"/>
      <c r="P43" s="25"/>
      <c r="Q43" s="25"/>
      <c r="T43" s="25"/>
    </row>
    <row r="44" spans="1:20" ht="14" x14ac:dyDescent="0.3">
      <c r="B44" s="4"/>
      <c r="C44" s="4"/>
      <c r="D44" s="4"/>
      <c r="E44" s="4"/>
      <c r="F44" s="4"/>
      <c r="G44" s="25"/>
      <c r="H44" s="25"/>
      <c r="I44" s="64" t="s">
        <v>150</v>
      </c>
      <c r="J44" s="1"/>
      <c r="K44" s="37">
        <f>+'Sub Group Version'!K44</f>
        <v>2.7E-2</v>
      </c>
      <c r="M44" s="24" t="e">
        <f>+$Q$40*K44</f>
        <v>#DIV/0!</v>
      </c>
      <c r="N44" s="25"/>
      <c r="O44" s="25"/>
      <c r="P44" s="25"/>
      <c r="Q44" s="25"/>
      <c r="T44" s="25"/>
    </row>
    <row r="45" spans="1:20"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T45" s="64" t="s">
        <v>151</v>
      </c>
    </row>
    <row r="46" spans="1:20" x14ac:dyDescent="0.35">
      <c r="B46" s="4"/>
      <c r="C46" s="4"/>
      <c r="D46" s="4"/>
      <c r="E46" s="4"/>
      <c r="F46" s="4"/>
      <c r="G46" s="101" t="s">
        <v>127</v>
      </c>
      <c r="H46" s="25"/>
      <c r="I46" s="64" t="s">
        <v>149</v>
      </c>
      <c r="J46" s="1"/>
      <c r="K46" s="37">
        <f>+'Sub Group Version'!K46</f>
        <v>0.01</v>
      </c>
      <c r="M46" s="24" t="e">
        <f>+$Q$40*K46</f>
        <v>#DIV/0!</v>
      </c>
      <c r="N46" s="25"/>
      <c r="O46" s="25"/>
      <c r="P46" s="25"/>
      <c r="Q46" s="25"/>
      <c r="T46" s="64" t="s">
        <v>152</v>
      </c>
    </row>
    <row r="47" spans="1:20"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T47" s="64" t="s">
        <v>155</v>
      </c>
    </row>
    <row r="48" spans="1:20" ht="14" x14ac:dyDescent="0.3">
      <c r="B48" s="4"/>
      <c r="C48" s="4"/>
      <c r="D48" s="4"/>
      <c r="E48" s="4"/>
      <c r="F48" s="4"/>
      <c r="G48" s="25"/>
      <c r="H48" s="25"/>
      <c r="I48" s="64"/>
      <c r="J48" s="1"/>
      <c r="K48" s="92"/>
      <c r="L48" s="89"/>
      <c r="M48" s="27"/>
      <c r="N48" s="25"/>
      <c r="O48" s="27"/>
      <c r="P48" s="25"/>
      <c r="Q48" s="25"/>
      <c r="T48" s="25"/>
    </row>
    <row r="49" spans="1:20" ht="14" x14ac:dyDescent="0.3">
      <c r="B49" s="4"/>
      <c r="C49" s="4"/>
      <c r="D49" s="4"/>
      <c r="E49" s="4"/>
      <c r="F49" s="4"/>
      <c r="G49" s="25"/>
      <c r="H49" s="25"/>
      <c r="I49" s="64"/>
      <c r="J49" s="1"/>
      <c r="K49" s="92"/>
      <c r="L49" s="16"/>
      <c r="M49" s="27"/>
      <c r="N49" s="93"/>
      <c r="O49" s="27"/>
      <c r="P49" s="25"/>
      <c r="Q49" s="25"/>
      <c r="T49" s="25"/>
    </row>
    <row r="50" spans="1:20" ht="14" x14ac:dyDescent="0.3">
      <c r="B50" s="4"/>
      <c r="C50" s="4"/>
      <c r="D50" s="4"/>
      <c r="E50" s="4"/>
      <c r="F50" s="4"/>
      <c r="G50" s="96" t="s">
        <v>110</v>
      </c>
      <c r="H50" s="25"/>
      <c r="I50" s="64"/>
      <c r="J50" s="1"/>
      <c r="K50" s="97"/>
      <c r="L50" s="16"/>
      <c r="M50" s="98"/>
      <c r="N50" s="25"/>
      <c r="O50" s="25"/>
      <c r="P50" s="25"/>
      <c r="Q50" s="25"/>
      <c r="T50" s="25"/>
    </row>
    <row r="51" spans="1:20"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T51" s="25"/>
    </row>
    <row r="52" spans="1:20"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T52" s="25"/>
    </row>
    <row r="53" spans="1:20"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T53" s="25"/>
    </row>
    <row r="54" spans="1:20"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T54" s="25"/>
    </row>
    <row r="55" spans="1:20" ht="14" x14ac:dyDescent="0.3">
      <c r="B55" s="4"/>
      <c r="C55" s="4"/>
      <c r="D55" s="4"/>
      <c r="E55" s="4"/>
      <c r="F55" s="4"/>
      <c r="G55" s="25"/>
      <c r="H55" s="25"/>
      <c r="I55" s="64"/>
      <c r="J55" s="1"/>
      <c r="K55" s="92"/>
      <c r="L55" s="16"/>
      <c r="M55" s="27"/>
      <c r="N55" s="93"/>
      <c r="O55" s="27"/>
      <c r="P55" s="25"/>
      <c r="Q55" s="25"/>
      <c r="T55" s="25"/>
    </row>
    <row r="56" spans="1:20" ht="14" x14ac:dyDescent="0.3">
      <c r="B56" s="4"/>
      <c r="C56" s="4"/>
      <c r="D56" s="4"/>
      <c r="E56" s="4"/>
      <c r="F56" s="4"/>
      <c r="G56" s="96" t="s">
        <v>111</v>
      </c>
      <c r="H56" s="25"/>
      <c r="I56" s="64"/>
      <c r="J56" s="1"/>
      <c r="K56" s="97"/>
      <c r="L56" s="16"/>
      <c r="M56" s="98"/>
      <c r="N56" s="25"/>
      <c r="O56" s="25"/>
      <c r="P56" s="25"/>
      <c r="Q56" s="25"/>
      <c r="T56" s="25"/>
    </row>
    <row r="57" spans="1:20" ht="14" x14ac:dyDescent="0.3">
      <c r="B57" s="4"/>
      <c r="C57" s="4"/>
      <c r="D57" s="4"/>
      <c r="E57" s="4"/>
      <c r="F57" s="4"/>
      <c r="G57" s="25"/>
      <c r="H57" s="25"/>
      <c r="I57" s="64" t="s">
        <v>108</v>
      </c>
      <c r="J57" s="1"/>
      <c r="K57" s="90">
        <f>+'Sub Group Version'!K57</f>
        <v>1.0999999999999999E-2</v>
      </c>
      <c r="M57" s="91" t="e">
        <f>+$Q$40*K57</f>
        <v>#DIV/0!</v>
      </c>
      <c r="N57" s="25"/>
      <c r="O57" s="25"/>
      <c r="P57" s="25"/>
      <c r="Q57" s="25"/>
      <c r="T57" s="25"/>
    </row>
    <row r="58" spans="1:20"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T58" s="25"/>
    </row>
    <row r="59" spans="1:20" ht="14" x14ac:dyDescent="0.3">
      <c r="B59" s="4"/>
      <c r="C59" s="4"/>
      <c r="D59" s="4"/>
      <c r="E59" s="4"/>
      <c r="F59" s="4"/>
      <c r="G59" s="25"/>
      <c r="H59" s="25"/>
      <c r="I59" s="64"/>
      <c r="J59" s="1"/>
      <c r="K59" s="92"/>
      <c r="L59" s="16"/>
      <c r="M59" s="27"/>
      <c r="N59" s="93"/>
      <c r="O59" s="27"/>
      <c r="P59" s="25"/>
      <c r="Q59" s="25"/>
      <c r="T59" s="25"/>
    </row>
    <row r="60" spans="1:20" ht="14" x14ac:dyDescent="0.3">
      <c r="B60" s="4"/>
      <c r="C60" s="4"/>
      <c r="D60" s="4"/>
      <c r="E60" s="4"/>
      <c r="F60" s="4"/>
      <c r="G60" s="96" t="s">
        <v>112</v>
      </c>
      <c r="H60" s="25"/>
      <c r="I60" s="64"/>
      <c r="J60" s="1"/>
      <c r="K60" s="97"/>
      <c r="L60" s="16"/>
      <c r="M60" s="98"/>
      <c r="N60" s="25"/>
      <c r="O60" s="25"/>
      <c r="P60" s="25"/>
      <c r="Q60" s="25"/>
      <c r="T60" s="25"/>
    </row>
    <row r="61" spans="1:20" ht="14" x14ac:dyDescent="0.3">
      <c r="B61" s="4"/>
      <c r="C61" s="4"/>
      <c r="D61" s="4"/>
      <c r="E61" s="4"/>
      <c r="F61" s="4"/>
      <c r="G61" s="25"/>
      <c r="H61" s="25"/>
      <c r="I61" s="64" t="s">
        <v>104</v>
      </c>
      <c r="J61" s="1"/>
      <c r="K61" s="90">
        <f>+'Sub Group Version'!K61</f>
        <v>4.0000000000000001E-3</v>
      </c>
      <c r="M61" s="91" t="e">
        <f>+$Q$40*K61</f>
        <v>#DIV/0!</v>
      </c>
      <c r="N61" s="25"/>
      <c r="O61" s="25"/>
      <c r="P61" s="25"/>
      <c r="Q61" s="25"/>
      <c r="T61" s="25"/>
    </row>
    <row r="62" spans="1:20" ht="14" x14ac:dyDescent="0.3">
      <c r="B62" s="4"/>
      <c r="C62" s="4"/>
      <c r="D62" s="4"/>
      <c r="E62" s="4"/>
      <c r="F62" s="4"/>
      <c r="G62" s="25"/>
      <c r="H62" s="25"/>
      <c r="I62" s="84" t="s">
        <v>77</v>
      </c>
      <c r="J62" s="1"/>
      <c r="K62" s="37">
        <f>+'Sub Group Version'!K62</f>
        <v>1.2E-2</v>
      </c>
      <c r="M62" s="24" t="e">
        <f>+$Q$40*K62</f>
        <v>#DIV/0!</v>
      </c>
      <c r="N62" s="25"/>
      <c r="O62" s="25"/>
      <c r="P62" s="25"/>
      <c r="Q62" s="25"/>
      <c r="T62" s="25"/>
    </row>
    <row r="63" spans="1:20" ht="14" x14ac:dyDescent="0.3">
      <c r="B63" s="4"/>
      <c r="C63" s="4"/>
      <c r="D63" s="4"/>
      <c r="E63" s="4"/>
      <c r="F63" s="4"/>
      <c r="G63" s="25"/>
      <c r="H63" s="25"/>
      <c r="I63" s="64" t="s">
        <v>23</v>
      </c>
      <c r="J63" s="1"/>
      <c r="K63" s="37">
        <f>+'Sub Group Version'!K63</f>
        <v>0.02</v>
      </c>
      <c r="M63" s="24" t="e">
        <f>+$Q$40*K63</f>
        <v>#DIV/0!</v>
      </c>
      <c r="N63" s="25"/>
      <c r="O63" s="25"/>
      <c r="P63" s="25"/>
      <c r="Q63" s="25"/>
      <c r="T63" s="25"/>
    </row>
    <row r="64" spans="1:20" ht="14" x14ac:dyDescent="0.3">
      <c r="B64" s="4"/>
      <c r="C64" s="4"/>
      <c r="D64" s="4"/>
      <c r="E64" s="4"/>
      <c r="F64" s="4"/>
      <c r="G64" s="25"/>
      <c r="H64" s="25"/>
      <c r="I64" s="64" t="s">
        <v>109</v>
      </c>
      <c r="J64" s="1"/>
      <c r="K64" s="37">
        <f>+'Sub Group Version'!K64</f>
        <v>0.01</v>
      </c>
      <c r="M64" s="24" t="e">
        <f>+$Q$40*K64</f>
        <v>#DIV/0!</v>
      </c>
      <c r="N64" s="25"/>
      <c r="O64" s="95" t="e">
        <f>SUM(M61:M64)</f>
        <v>#DIV/0!</v>
      </c>
      <c r="P64" s="25"/>
    </row>
    <row r="65" spans="1:20" ht="14" x14ac:dyDescent="0.3">
      <c r="B65" s="4"/>
      <c r="C65" s="4"/>
      <c r="D65" s="4"/>
      <c r="E65" s="4"/>
      <c r="F65" s="4"/>
      <c r="G65" s="25"/>
      <c r="H65" s="25"/>
      <c r="I65" s="64"/>
      <c r="J65" s="1"/>
      <c r="K65" s="92"/>
      <c r="L65" s="16"/>
      <c r="M65" s="27"/>
      <c r="N65" s="93"/>
      <c r="O65" s="27"/>
      <c r="P65" s="25"/>
    </row>
    <row r="66" spans="1:20" ht="14" x14ac:dyDescent="0.3">
      <c r="B66" s="4"/>
      <c r="C66" s="4"/>
      <c r="D66" s="4"/>
      <c r="E66" s="4"/>
      <c r="F66" s="4"/>
      <c r="G66" s="96" t="s">
        <v>113</v>
      </c>
      <c r="H66" s="25"/>
      <c r="I66" s="84"/>
      <c r="J66" s="1"/>
      <c r="K66" s="97"/>
      <c r="L66" s="16"/>
      <c r="M66" s="98"/>
      <c r="N66" s="25"/>
      <c r="O66" s="25"/>
      <c r="P66" s="25"/>
    </row>
    <row r="67" spans="1:20" ht="14" x14ac:dyDescent="0.3">
      <c r="B67" s="4"/>
      <c r="C67" s="4"/>
      <c r="D67" s="4"/>
      <c r="E67" s="4"/>
      <c r="F67" s="4"/>
      <c r="G67" s="96"/>
      <c r="H67" s="25"/>
      <c r="I67" s="64" t="s">
        <v>118</v>
      </c>
      <c r="J67" s="1"/>
      <c r="K67" s="37">
        <f>+'Sub Group Version'!K67</f>
        <v>5.0000000000000001E-3</v>
      </c>
      <c r="L67" s="16"/>
      <c r="M67" s="91" t="e">
        <f>+$Q$40*K67</f>
        <v>#DIV/0!</v>
      </c>
      <c r="N67" s="25"/>
      <c r="O67" s="25"/>
      <c r="P67" s="25"/>
    </row>
    <row r="68" spans="1:20"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T68" s="62" t="s">
        <v>89</v>
      </c>
    </row>
    <row r="69" spans="1:20" ht="14" x14ac:dyDescent="0.3">
      <c r="B69" s="2"/>
      <c r="G69" s="25"/>
      <c r="H69" s="25"/>
      <c r="I69" s="25"/>
      <c r="J69" s="1"/>
      <c r="K69" s="34"/>
      <c r="M69" s="25"/>
      <c r="N69" s="25"/>
      <c r="O69" s="25"/>
      <c r="P69" s="25"/>
      <c r="Q69" s="25"/>
      <c r="T69" s="25"/>
    </row>
    <row r="70" spans="1:20" ht="14" x14ac:dyDescent="0.3">
      <c r="A70" s="1" t="s">
        <v>7</v>
      </c>
      <c r="B70" s="2"/>
      <c r="G70" s="25"/>
      <c r="H70" s="25"/>
      <c r="I70" s="62" t="s">
        <v>91</v>
      </c>
      <c r="J70" s="1"/>
      <c r="K70" s="37">
        <f>+'Sub Group Version'!K70</f>
        <v>0.03</v>
      </c>
      <c r="M70" s="24" t="e">
        <f>+(Q40+Q68)*K70</f>
        <v>#DIV/0!</v>
      </c>
      <c r="N70" s="25"/>
      <c r="O70" s="25"/>
      <c r="P70" s="25"/>
    </row>
    <row r="71" spans="1:20" ht="14" x14ac:dyDescent="0.3">
      <c r="B71" s="2"/>
      <c r="G71" s="25"/>
      <c r="H71" s="25"/>
      <c r="I71" s="62"/>
      <c r="J71" s="1"/>
      <c r="K71" s="92"/>
      <c r="L71" s="89"/>
      <c r="M71" s="27"/>
      <c r="N71" s="93"/>
      <c r="O71" s="93"/>
      <c r="P71" s="93"/>
      <c r="Q71" s="82" t="e">
        <f>+Q40+Q68+M70</f>
        <v>#DIV/0!</v>
      </c>
      <c r="T71" s="85" t="s">
        <v>79</v>
      </c>
    </row>
    <row r="72" spans="1:20" thickBot="1" x14ac:dyDescent="0.35">
      <c r="B72" s="2"/>
      <c r="G72" s="25"/>
      <c r="H72" s="25"/>
      <c r="I72" s="62"/>
      <c r="J72" s="1"/>
      <c r="K72" s="92"/>
      <c r="L72" s="89"/>
      <c r="M72" s="27"/>
      <c r="N72" s="93"/>
      <c r="O72" s="93"/>
      <c r="P72" s="93"/>
    </row>
    <row r="73" spans="1:20"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20"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20" ht="14" x14ac:dyDescent="0.3">
      <c r="B75" s="18"/>
      <c r="C75" s="18"/>
      <c r="D75" s="18"/>
      <c r="E75" s="18"/>
      <c r="F75" s="5"/>
      <c r="J75" s="1"/>
      <c r="M75" s="81" t="e">
        <f>60/K12*M73</f>
        <v>#DIV/0!</v>
      </c>
      <c r="N75" s="25"/>
      <c r="O75" s="25" t="s">
        <v>40</v>
      </c>
      <c r="P75" s="25"/>
      <c r="Q75" s="25"/>
    </row>
    <row r="76" spans="1:20" ht="14" x14ac:dyDescent="0.3">
      <c r="B76" s="18"/>
      <c r="C76" s="18"/>
      <c r="D76" s="18"/>
      <c r="E76" s="18"/>
      <c r="F76" s="5"/>
      <c r="J76" s="1"/>
      <c r="M76" s="110"/>
      <c r="N76" s="25"/>
      <c r="O76" s="25"/>
      <c r="P76" s="25"/>
      <c r="Q76" s="25"/>
    </row>
    <row r="77" spans="1:20" ht="14" x14ac:dyDescent="0.3">
      <c r="B77" s="18"/>
      <c r="C77" s="18"/>
      <c r="D77" s="18"/>
      <c r="E77" s="18"/>
      <c r="F77" s="5"/>
      <c r="I77" s="65" t="s">
        <v>144</v>
      </c>
      <c r="J77" s="1"/>
      <c r="K77" s="111">
        <f>+'Sub Group Version'!K81</f>
        <v>0.25</v>
      </c>
      <c r="M77" s="110"/>
      <c r="N77" s="25"/>
      <c r="O77" s="25"/>
      <c r="P77" s="25"/>
      <c r="Q77" s="25"/>
    </row>
    <row r="78" spans="1:20" ht="14" x14ac:dyDescent="0.3">
      <c r="B78" s="18"/>
      <c r="C78" s="18"/>
      <c r="D78" s="18"/>
      <c r="E78" s="18"/>
      <c r="F78" s="5"/>
      <c r="J78" s="1"/>
      <c r="M78" s="110"/>
      <c r="N78" s="25"/>
      <c r="O78" s="25"/>
      <c r="P78" s="25"/>
      <c r="Q78" s="25"/>
    </row>
    <row r="79" spans="1:20" ht="14" x14ac:dyDescent="0.3">
      <c r="B79" s="19">
        <f>SUM(B73:B74)</f>
        <v>1.0970666666666666</v>
      </c>
      <c r="C79" s="19">
        <f>SUM(C73:C74)</f>
        <v>1.0970666666666666</v>
      </c>
      <c r="D79" s="19">
        <f>SUM(D73:D74)</f>
        <v>1.0970666666666666</v>
      </c>
      <c r="E79" s="19">
        <f>SUM(E73:E74)</f>
        <v>1.0970666666666666</v>
      </c>
      <c r="J79" s="1"/>
    </row>
    <row r="80" spans="1:20" x14ac:dyDescent="0.35">
      <c r="B80" s="106"/>
      <c r="C80" s="106"/>
      <c r="D80" s="106"/>
      <c r="E80" s="106"/>
      <c r="G80" s="67" t="s">
        <v>138</v>
      </c>
      <c r="I80" s="107"/>
      <c r="J80" s="1"/>
      <c r="Q80" s="112"/>
    </row>
    <row r="81" spans="1:21" x14ac:dyDescent="0.35">
      <c r="B81" s="106"/>
      <c r="C81" s="106"/>
      <c r="D81" s="106"/>
      <c r="E81" s="106"/>
      <c r="J81" s="1"/>
      <c r="Q81" s="109"/>
    </row>
    <row r="82" spans="1:21" x14ac:dyDescent="0.35">
      <c r="B82" s="106"/>
      <c r="C82" s="106"/>
      <c r="D82" s="106"/>
      <c r="E82" s="106"/>
      <c r="J82" s="1"/>
      <c r="Q82" s="112"/>
      <c r="R82" s="125"/>
      <c r="S82" s="125"/>
      <c r="T82" s="125"/>
      <c r="U82" s="125"/>
    </row>
    <row r="83" spans="1:21" x14ac:dyDescent="0.35">
      <c r="B83" s="106"/>
      <c r="C83" s="106"/>
      <c r="D83" s="106"/>
      <c r="E83" s="106"/>
      <c r="J83" s="1"/>
      <c r="Q83" s="112"/>
    </row>
    <row r="84" spans="1:21" ht="14" x14ac:dyDescent="0.3">
      <c r="B84" s="106"/>
      <c r="C84" s="106"/>
      <c r="D84" s="106"/>
      <c r="E84" s="106"/>
      <c r="J84" s="1"/>
    </row>
    <row r="85" spans="1:21"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c r="S85" s="14"/>
    </row>
    <row r="86" spans="1:21" ht="14" x14ac:dyDescent="0.3">
      <c r="B86" s="13"/>
      <c r="C86" s="13"/>
      <c r="D86" s="13"/>
      <c r="E86" s="13"/>
      <c r="F86" s="5"/>
      <c r="J86" s="1"/>
    </row>
    <row r="87" spans="1:21" ht="14" x14ac:dyDescent="0.3">
      <c r="B87" s="19" t="e">
        <f>#REF!+#REF!</f>
        <v>#REF!</v>
      </c>
      <c r="C87" s="19" t="e">
        <f>#REF!+#REF!</f>
        <v>#REF!</v>
      </c>
      <c r="D87" s="19" t="e">
        <f>#REF!+#REF!</f>
        <v>#REF!</v>
      </c>
      <c r="E87" s="19" t="e">
        <f>#REF!+#REF!</f>
        <v>#REF!</v>
      </c>
      <c r="J87" s="1"/>
    </row>
    <row r="88" spans="1:21" ht="14" x14ac:dyDescent="0.3">
      <c r="A88" s="1" t="s">
        <v>17</v>
      </c>
      <c r="B88" s="2" t="e">
        <f>B87*B33</f>
        <v>#REF!</v>
      </c>
      <c r="C88" s="2" t="e">
        <f>C87*C33</f>
        <v>#REF!</v>
      </c>
      <c r="D88" s="2" t="e">
        <f>D87*D33</f>
        <v>#REF!</v>
      </c>
      <c r="E88" s="2" t="e">
        <f>E87*E33</f>
        <v>#REF!</v>
      </c>
      <c r="J88" s="1"/>
    </row>
    <row r="89" spans="1:21" ht="14" x14ac:dyDescent="0.3">
      <c r="B89" s="13"/>
      <c r="C89" s="13"/>
      <c r="D89" s="13"/>
      <c r="E89" s="13"/>
      <c r="F89" s="5"/>
      <c r="J89" s="1"/>
    </row>
    <row r="90" spans="1:21" ht="14" x14ac:dyDescent="0.3">
      <c r="B90" s="19" t="e">
        <f>B87+B88</f>
        <v>#REF!</v>
      </c>
      <c r="C90" s="19" t="e">
        <f>C87+C88</f>
        <v>#REF!</v>
      </c>
      <c r="D90" s="19" t="e">
        <f t="shared" ref="D90:E90" si="3">D87+D88</f>
        <v>#REF!</v>
      </c>
      <c r="E90" s="19" t="e">
        <f t="shared" si="3"/>
        <v>#REF!</v>
      </c>
      <c r="J90" s="1"/>
    </row>
    <row r="91" spans="1:21" ht="14" x14ac:dyDescent="0.3">
      <c r="B91" s="2"/>
      <c r="I91" s="67"/>
      <c r="J91" s="1"/>
    </row>
    <row r="92" spans="1:21" ht="14" x14ac:dyDescent="0.3">
      <c r="A92" s="1" t="s">
        <v>18</v>
      </c>
      <c r="B92" s="19" t="e">
        <f>B20*#REF!</f>
        <v>#REF!</v>
      </c>
      <c r="C92" s="19" t="e">
        <f>C20*#REF!</f>
        <v>#REF!</v>
      </c>
      <c r="D92" s="19" t="e">
        <f>D20*#REF!</f>
        <v>#REF!</v>
      </c>
      <c r="E92" s="19" t="e">
        <f>E20*#REF!</f>
        <v>#REF!</v>
      </c>
      <c r="I92" s="64" t="s">
        <v>157</v>
      </c>
      <c r="J92" s="1"/>
    </row>
    <row r="93" spans="1:21" ht="14" x14ac:dyDescent="0.3">
      <c r="B93" s="2"/>
      <c r="J93" s="1"/>
    </row>
    <row r="94" spans="1:21" ht="14" x14ac:dyDescent="0.3">
      <c r="A94" s="1" t="s">
        <v>19</v>
      </c>
      <c r="B94" s="19" t="e">
        <f>B90+B92</f>
        <v>#REF!</v>
      </c>
      <c r="C94" s="19" t="e">
        <f>C90+C92</f>
        <v>#REF!</v>
      </c>
      <c r="D94" s="19" t="e">
        <f t="shared" ref="D94:E94" si="4">D90+D92</f>
        <v>#REF!</v>
      </c>
      <c r="E94" s="19" t="e">
        <f t="shared" si="4"/>
        <v>#REF!</v>
      </c>
      <c r="J94" s="1"/>
    </row>
    <row r="95" spans="1:21" ht="14" x14ac:dyDescent="0.3">
      <c r="B95" s="2"/>
      <c r="J95" s="1"/>
    </row>
    <row r="96" spans="1:21"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5">
    <mergeCell ref="G2:P2"/>
    <mergeCell ref="G4:P4"/>
    <mergeCell ref="T10:AA10"/>
    <mergeCell ref="T17:AA17"/>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43"/>
  <sheetViews>
    <sheetView topLeftCell="G61" zoomScaleNormal="100" workbookViewId="0">
      <selection activeCell="K77" sqref="K77"/>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ht="14" x14ac:dyDescent="0.3">
      <c r="J9" s="1"/>
    </row>
    <row r="10" spans="1:26" ht="14" x14ac:dyDescent="0.3">
      <c r="A10" s="11" t="s">
        <v>63</v>
      </c>
      <c r="J10" s="1"/>
      <c r="K10" s="88" t="s">
        <v>70</v>
      </c>
      <c r="L10" s="25"/>
      <c r="M10" s="88" t="s">
        <v>69</v>
      </c>
      <c r="N10" s="25"/>
      <c r="O10" s="25"/>
      <c r="S10" s="246"/>
      <c r="T10" s="246"/>
      <c r="U10" s="246"/>
      <c r="V10" s="246"/>
      <c r="W10" s="246"/>
      <c r="X10" s="246"/>
      <c r="Y10" s="246"/>
      <c r="Z10" s="246"/>
    </row>
    <row r="11" spans="1:26" ht="14" x14ac:dyDescent="0.3">
      <c r="A11" s="11"/>
      <c r="J11" s="1"/>
      <c r="K11" s="88"/>
      <c r="L11" s="25"/>
      <c r="M11" s="88" t="s">
        <v>103</v>
      </c>
      <c r="N11" s="25"/>
      <c r="O11" s="88" t="s">
        <v>103</v>
      </c>
      <c r="Q11" s="15"/>
      <c r="S11" s="66"/>
      <c r="T11" s="126"/>
      <c r="U11" s="126"/>
      <c r="V11" s="126"/>
      <c r="W11" s="126"/>
      <c r="X11" s="126"/>
      <c r="Y11" s="14"/>
      <c r="Z11" s="14"/>
    </row>
    <row r="12" spans="1:26" ht="14" x14ac:dyDescent="0.3">
      <c r="A12" s="1" t="s">
        <v>0</v>
      </c>
      <c r="B12" s="9">
        <v>15</v>
      </c>
      <c r="C12" s="9">
        <v>30</v>
      </c>
      <c r="D12" s="9">
        <v>45</v>
      </c>
      <c r="E12" s="9">
        <v>60</v>
      </c>
      <c r="G12" s="86" t="s">
        <v>1</v>
      </c>
      <c r="H12" s="25"/>
      <c r="I12" s="28" t="s">
        <v>71</v>
      </c>
      <c r="J12" s="1"/>
      <c r="K12" s="33">
        <v>45</v>
      </c>
      <c r="M12" s="16"/>
      <c r="S12" s="66"/>
      <c r="T12" s="127"/>
      <c r="U12" s="127"/>
      <c r="V12" s="127"/>
      <c r="W12" s="143"/>
      <c r="X12" s="143"/>
      <c r="Y12" s="14"/>
      <c r="Z12" s="14"/>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Version'!K14</f>
        <v>8.91</v>
      </c>
      <c r="M14" s="24">
        <f>+(K14/60)*K12</f>
        <v>6.6825000000000001</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6.6825000000000001</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+'Sub Group Version'!K24</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143"/>
  <sheetViews>
    <sheetView topLeftCell="G52" zoomScaleNormal="100" workbookViewId="0">
      <selection activeCell="K14" sqref="K14"/>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ht="14" x14ac:dyDescent="0.3">
      <c r="J9" s="1"/>
    </row>
    <row r="10" spans="1:26" ht="14" x14ac:dyDescent="0.3">
      <c r="A10" s="11" t="s">
        <v>63</v>
      </c>
      <c r="J10" s="1"/>
      <c r="K10" s="88" t="s">
        <v>70</v>
      </c>
      <c r="L10" s="25"/>
      <c r="M10" s="88" t="s">
        <v>69</v>
      </c>
      <c r="N10" s="25"/>
      <c r="O10" s="25"/>
      <c r="S10" s="246"/>
      <c r="T10" s="246"/>
      <c r="U10" s="246"/>
      <c r="V10" s="246"/>
      <c r="W10" s="246"/>
      <c r="X10" s="246"/>
      <c r="Y10" s="246"/>
      <c r="Z10" s="246"/>
    </row>
    <row r="11" spans="1:26" ht="14" x14ac:dyDescent="0.3">
      <c r="A11" s="11"/>
      <c r="J11" s="1"/>
      <c r="K11" s="88"/>
      <c r="L11" s="25"/>
      <c r="M11" s="88" t="s">
        <v>103</v>
      </c>
      <c r="N11" s="25"/>
      <c r="O11" s="88" t="s">
        <v>103</v>
      </c>
      <c r="Q11" s="15"/>
      <c r="S11" s="66"/>
      <c r="T11" s="126"/>
      <c r="U11" s="126"/>
      <c r="V11" s="126"/>
      <c r="W11" s="126"/>
      <c r="X11" s="126"/>
      <c r="Y11" s="14"/>
      <c r="Z11" s="14"/>
    </row>
    <row r="12" spans="1:26" ht="14" x14ac:dyDescent="0.3">
      <c r="A12" s="1" t="s">
        <v>0</v>
      </c>
      <c r="B12" s="9">
        <v>15</v>
      </c>
      <c r="C12" s="9">
        <v>30</v>
      </c>
      <c r="D12" s="9">
        <v>45</v>
      </c>
      <c r="E12" s="9">
        <v>60</v>
      </c>
      <c r="G12" s="86" t="s">
        <v>1</v>
      </c>
      <c r="H12" s="25"/>
      <c r="I12" s="28" t="s">
        <v>71</v>
      </c>
      <c r="J12" s="1"/>
      <c r="K12" s="33">
        <v>45</v>
      </c>
      <c r="M12" s="16"/>
      <c r="S12" s="66"/>
      <c r="T12" s="127"/>
      <c r="U12" s="127"/>
      <c r="V12" s="127"/>
      <c r="W12" s="143"/>
      <c r="X12" s="143"/>
      <c r="Y12" s="14"/>
      <c r="Z12" s="14"/>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Version'!Z18</f>
        <v>9.5</v>
      </c>
      <c r="M14" s="24">
        <f>+(K14/60)*K12</f>
        <v>7.125</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7.125</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+'Sub Group Version'!K24</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43"/>
  <sheetViews>
    <sheetView topLeftCell="G37" zoomScaleNormal="100" workbookViewId="0">
      <selection activeCell="K77" sqref="K77"/>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thickBot="1" x14ac:dyDescent="0.35">
      <c r="J9" s="1"/>
    </row>
    <row r="10" spans="1:26" ht="14" x14ac:dyDescent="0.3">
      <c r="A10" s="11" t="s">
        <v>63</v>
      </c>
      <c r="J10" s="1"/>
      <c r="K10" s="88" t="s">
        <v>70</v>
      </c>
      <c r="L10" s="25"/>
      <c r="M10" s="88" t="s">
        <v>69</v>
      </c>
      <c r="N10" s="25"/>
      <c r="O10" s="25"/>
      <c r="S10" s="237" t="s">
        <v>147</v>
      </c>
      <c r="T10" s="247"/>
      <c r="U10" s="247"/>
      <c r="V10" s="247"/>
      <c r="W10" s="247"/>
      <c r="X10" s="247"/>
      <c r="Y10" s="247"/>
      <c r="Z10" s="238"/>
    </row>
    <row r="11" spans="1:26" ht="14" x14ac:dyDescent="0.3">
      <c r="A11" s="11"/>
      <c r="J11" s="1"/>
      <c r="K11" s="88"/>
      <c r="L11" s="25"/>
      <c r="M11" s="88" t="s">
        <v>103</v>
      </c>
      <c r="N11" s="25"/>
      <c r="O11" s="88" t="s">
        <v>103</v>
      </c>
      <c r="Q11" s="15"/>
      <c r="S11" s="132" t="s">
        <v>146</v>
      </c>
      <c r="T11" s="134">
        <v>60</v>
      </c>
      <c r="U11" s="134">
        <v>45</v>
      </c>
      <c r="V11" s="133"/>
      <c r="W11" s="134">
        <v>30</v>
      </c>
      <c r="X11" s="136">
        <v>15</v>
      </c>
      <c r="Y11" s="139">
        <v>30</v>
      </c>
      <c r="Z11" s="135">
        <v>15</v>
      </c>
    </row>
    <row r="12" spans="1:26" thickBot="1" x14ac:dyDescent="0.35">
      <c r="A12" s="1" t="s">
        <v>0</v>
      </c>
      <c r="B12" s="9">
        <v>15</v>
      </c>
      <c r="C12" s="9">
        <v>30</v>
      </c>
      <c r="D12" s="9">
        <v>45</v>
      </c>
      <c r="E12" s="9">
        <v>60</v>
      </c>
      <c r="G12" s="86" t="s">
        <v>1</v>
      </c>
      <c r="H12" s="25"/>
      <c r="I12" s="28" t="s">
        <v>71</v>
      </c>
      <c r="J12" s="1"/>
      <c r="K12" s="33">
        <v>30</v>
      </c>
      <c r="M12" s="16"/>
      <c r="S12" s="128" t="s">
        <v>69</v>
      </c>
      <c r="T12" s="137" t="e">
        <f>60/K12*M73</f>
        <v>#DIV/0!</v>
      </c>
      <c r="U12" s="137"/>
      <c r="V12" s="130"/>
      <c r="W12" s="131" t="e">
        <f>+(60-30)/K12*M73</f>
        <v>#DIV/0!</v>
      </c>
      <c r="X12" s="138" t="e">
        <f>+(60-45)/K12*M73</f>
        <v>#DIV/0!</v>
      </c>
      <c r="Y12" s="140"/>
      <c r="Z12" s="129"/>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Version'!K14</f>
        <v>8.91</v>
      </c>
      <c r="M14" s="24">
        <f>+(K14/60)*K12</f>
        <v>4.4550000000000001</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4.4550000000000001</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43"/>
  <sheetViews>
    <sheetView topLeftCell="G55" zoomScaleNormal="100" workbookViewId="0">
      <selection activeCell="K14" sqref="K14"/>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thickBot="1" x14ac:dyDescent="0.35">
      <c r="J9" s="1"/>
    </row>
    <row r="10" spans="1:26" ht="14" x14ac:dyDescent="0.3">
      <c r="A10" s="11" t="s">
        <v>63</v>
      </c>
      <c r="J10" s="1"/>
      <c r="K10" s="88" t="s">
        <v>70</v>
      </c>
      <c r="L10" s="25"/>
      <c r="M10" s="88" t="s">
        <v>69</v>
      </c>
      <c r="N10" s="25"/>
      <c r="O10" s="25"/>
      <c r="S10" s="237" t="s">
        <v>147</v>
      </c>
      <c r="T10" s="247"/>
      <c r="U10" s="247"/>
      <c r="V10" s="247"/>
      <c r="W10" s="247"/>
      <c r="X10" s="247"/>
      <c r="Y10" s="247"/>
      <c r="Z10" s="238"/>
    </row>
    <row r="11" spans="1:26" ht="14" x14ac:dyDescent="0.3">
      <c r="A11" s="11"/>
      <c r="J11" s="1"/>
      <c r="K11" s="88"/>
      <c r="L11" s="25"/>
      <c r="M11" s="88" t="s">
        <v>103</v>
      </c>
      <c r="N11" s="25"/>
      <c r="O11" s="88" t="s">
        <v>103</v>
      </c>
      <c r="Q11" s="15"/>
      <c r="S11" s="132" t="s">
        <v>146</v>
      </c>
      <c r="T11" s="134">
        <v>60</v>
      </c>
      <c r="U11" s="134">
        <v>45</v>
      </c>
      <c r="V11" s="133"/>
      <c r="W11" s="134">
        <v>30</v>
      </c>
      <c r="X11" s="136">
        <v>15</v>
      </c>
      <c r="Y11" s="139">
        <v>30</v>
      </c>
      <c r="Z11" s="135">
        <v>15</v>
      </c>
    </row>
    <row r="12" spans="1:26" thickBot="1" x14ac:dyDescent="0.35">
      <c r="A12" s="1" t="s">
        <v>0</v>
      </c>
      <c r="B12" s="9">
        <v>15</v>
      </c>
      <c r="C12" s="9">
        <v>30</v>
      </c>
      <c r="D12" s="9">
        <v>45</v>
      </c>
      <c r="E12" s="9">
        <v>60</v>
      </c>
      <c r="G12" s="86" t="s">
        <v>1</v>
      </c>
      <c r="H12" s="25"/>
      <c r="I12" s="28" t="s">
        <v>71</v>
      </c>
      <c r="J12" s="1"/>
      <c r="K12" s="33">
        <v>30</v>
      </c>
      <c r="M12" s="16"/>
      <c r="S12" s="128" t="s">
        <v>69</v>
      </c>
      <c r="T12" s="137" t="e">
        <f>60/K12*M73</f>
        <v>#DIV/0!</v>
      </c>
      <c r="U12" s="137"/>
      <c r="V12" s="130"/>
      <c r="W12" s="131" t="e">
        <f>+(60-30)/K12*M73</f>
        <v>#DIV/0!</v>
      </c>
      <c r="X12" s="138" t="e">
        <f>+(60-45)/K12*M73</f>
        <v>#DIV/0!</v>
      </c>
      <c r="Y12" s="140"/>
      <c r="Z12" s="129"/>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Version'!Z18</f>
        <v>9.5</v>
      </c>
      <c r="M14" s="24">
        <f>+(K14/60)*K12</f>
        <v>4.75</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4.75</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143"/>
  <sheetViews>
    <sheetView topLeftCell="G58" zoomScaleNormal="100" workbookViewId="0">
      <selection activeCell="K77" sqref="K77"/>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thickBot="1" x14ac:dyDescent="0.35">
      <c r="J9" s="1"/>
    </row>
    <row r="10" spans="1:26" ht="14" x14ac:dyDescent="0.3">
      <c r="A10" s="11" t="s">
        <v>63</v>
      </c>
      <c r="J10" s="1"/>
      <c r="K10" s="88" t="s">
        <v>70</v>
      </c>
      <c r="L10" s="25"/>
      <c r="M10" s="88" t="s">
        <v>69</v>
      </c>
      <c r="N10" s="25"/>
      <c r="O10" s="25"/>
      <c r="S10" s="237" t="s">
        <v>147</v>
      </c>
      <c r="T10" s="247"/>
      <c r="U10" s="247"/>
      <c r="V10" s="247"/>
      <c r="W10" s="247"/>
      <c r="X10" s="247"/>
      <c r="Y10" s="247"/>
      <c r="Z10" s="238"/>
    </row>
    <row r="11" spans="1:26" ht="14" x14ac:dyDescent="0.3">
      <c r="A11" s="11"/>
      <c r="J11" s="1"/>
      <c r="K11" s="88"/>
      <c r="L11" s="25"/>
      <c r="M11" s="88" t="s">
        <v>103</v>
      </c>
      <c r="N11" s="25"/>
      <c r="O11" s="88" t="s">
        <v>103</v>
      </c>
      <c r="Q11" s="15"/>
      <c r="S11" s="132" t="s">
        <v>146</v>
      </c>
      <c r="T11" s="134">
        <v>60</v>
      </c>
      <c r="U11" s="134">
        <v>45</v>
      </c>
      <c r="V11" s="133"/>
      <c r="W11" s="134">
        <v>30</v>
      </c>
      <c r="X11" s="136">
        <v>15</v>
      </c>
      <c r="Y11" s="139">
        <v>30</v>
      </c>
      <c r="Z11" s="135">
        <v>15</v>
      </c>
    </row>
    <row r="12" spans="1:26" thickBot="1" x14ac:dyDescent="0.35">
      <c r="A12" s="1" t="s">
        <v>0</v>
      </c>
      <c r="B12" s="9">
        <v>15</v>
      </c>
      <c r="C12" s="9">
        <v>30</v>
      </c>
      <c r="D12" s="9">
        <v>45</v>
      </c>
      <c r="E12" s="9">
        <v>60</v>
      </c>
      <c r="G12" s="86" t="s">
        <v>1</v>
      </c>
      <c r="H12" s="25"/>
      <c r="I12" s="28" t="s">
        <v>71</v>
      </c>
      <c r="J12" s="1"/>
      <c r="K12" s="33">
        <v>15</v>
      </c>
      <c r="M12" s="16"/>
      <c r="S12" s="128" t="s">
        <v>69</v>
      </c>
      <c r="T12" s="137" t="e">
        <f>60/K12*M73</f>
        <v>#DIV/0!</v>
      </c>
      <c r="U12" s="137"/>
      <c r="V12" s="130"/>
      <c r="W12" s="131" t="e">
        <f>+(60-30)/K12*M73</f>
        <v>#DIV/0!</v>
      </c>
      <c r="X12" s="138" t="e">
        <f>+(60-45)/K12*M73</f>
        <v>#DIV/0!</v>
      </c>
      <c r="Y12" s="140"/>
      <c r="Z12" s="129"/>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Version'!K14</f>
        <v>8.91</v>
      </c>
      <c r="M14" s="24">
        <f>+(K14/60)*K12</f>
        <v>2.2275</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2.2275</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E143"/>
  <sheetViews>
    <sheetView topLeftCell="G16" zoomScaleNormal="100" workbookViewId="0">
      <selection activeCell="Q71" sqref="Q71"/>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thickBot="1" x14ac:dyDescent="0.35">
      <c r="J9" s="1"/>
    </row>
    <row r="10" spans="1:26" ht="14" x14ac:dyDescent="0.3">
      <c r="A10" s="11" t="s">
        <v>63</v>
      </c>
      <c r="J10" s="1"/>
      <c r="K10" s="88" t="s">
        <v>70</v>
      </c>
      <c r="L10" s="25"/>
      <c r="M10" s="88" t="s">
        <v>69</v>
      </c>
      <c r="N10" s="25"/>
      <c r="O10" s="25"/>
      <c r="S10" s="237" t="s">
        <v>147</v>
      </c>
      <c r="T10" s="247"/>
      <c r="U10" s="247"/>
      <c r="V10" s="247"/>
      <c r="W10" s="247"/>
      <c r="X10" s="247"/>
      <c r="Y10" s="247"/>
      <c r="Z10" s="238"/>
    </row>
    <row r="11" spans="1:26" ht="14" x14ac:dyDescent="0.3">
      <c r="A11" s="11"/>
      <c r="J11" s="1"/>
      <c r="K11" s="88"/>
      <c r="L11" s="25"/>
      <c r="M11" s="88" t="s">
        <v>103</v>
      </c>
      <c r="N11" s="25"/>
      <c r="O11" s="88" t="s">
        <v>103</v>
      </c>
      <c r="Q11" s="15"/>
      <c r="S11" s="132" t="s">
        <v>146</v>
      </c>
      <c r="T11" s="134">
        <v>60</v>
      </c>
      <c r="U11" s="134">
        <v>45</v>
      </c>
      <c r="V11" s="133"/>
      <c r="W11" s="134">
        <v>30</v>
      </c>
      <c r="X11" s="136">
        <v>15</v>
      </c>
      <c r="Y11" s="139">
        <v>30</v>
      </c>
      <c r="Z11" s="135">
        <v>15</v>
      </c>
    </row>
    <row r="12" spans="1:26" thickBot="1" x14ac:dyDescent="0.35">
      <c r="A12" s="1" t="s">
        <v>0</v>
      </c>
      <c r="B12" s="9">
        <v>15</v>
      </c>
      <c r="C12" s="9">
        <v>30</v>
      </c>
      <c r="D12" s="9">
        <v>45</v>
      </c>
      <c r="E12" s="9">
        <v>60</v>
      </c>
      <c r="G12" s="86" t="s">
        <v>1</v>
      </c>
      <c r="H12" s="25"/>
      <c r="I12" s="28" t="s">
        <v>71</v>
      </c>
      <c r="J12" s="1"/>
      <c r="K12" s="33">
        <v>15</v>
      </c>
      <c r="M12" s="16"/>
      <c r="S12" s="128" t="s">
        <v>69</v>
      </c>
      <c r="T12" s="137" t="e">
        <f>60/K12*M73</f>
        <v>#DIV/0!</v>
      </c>
      <c r="U12" s="137"/>
      <c r="V12" s="130"/>
      <c r="W12" s="131" t="e">
        <f>+(60-30)/K12*M73</f>
        <v>#DIV/0!</v>
      </c>
      <c r="X12" s="138" t="e">
        <f>+(60-45)/K12*M73</f>
        <v>#DIV/0!</v>
      </c>
      <c r="Y12" s="140"/>
      <c r="Z12" s="129"/>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f>+'Sub Group Version'!Z18</f>
        <v>9.5</v>
      </c>
      <c r="M14" s="24">
        <f>+(K14/60)*K12</f>
        <v>2.375</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f>+'Sub Group Version'!K16</f>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f>+'Sub Group Version'!K18</f>
        <v>0</v>
      </c>
      <c r="M18" s="24">
        <f>+M14*K18</f>
        <v>0</v>
      </c>
      <c r="N18" s="25"/>
      <c r="O18" s="23">
        <f>+M14+M16+M18</f>
        <v>2.375</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f>+'Sub Group Version'!K20</f>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f>+'Sub Group Version'!K22</f>
        <v>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f>+'Sub Group Version'!K26</f>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t="e">
        <f>SUM(M14:M26)</f>
        <v>#DIV/0!</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f>+'Sub Group Version'!K29</f>
        <v>0.08</v>
      </c>
      <c r="M29" s="24" t="e">
        <f>+$AE$27*K29</f>
        <v>#DIV/0!</v>
      </c>
      <c r="N29" s="25"/>
      <c r="O29" s="25"/>
      <c r="P29" s="25"/>
      <c r="Q29" s="25"/>
    </row>
    <row r="30" spans="1:31" x14ac:dyDescent="0.35">
      <c r="A30" s="1" t="s">
        <v>15</v>
      </c>
      <c r="B30" s="3">
        <v>0.1208</v>
      </c>
      <c r="C30" s="3">
        <v>0.1208</v>
      </c>
      <c r="D30" s="3">
        <v>0.1208</v>
      </c>
      <c r="E30" s="3">
        <v>0.1208</v>
      </c>
      <c r="F30" s="3"/>
      <c r="G30" s="101" t="s">
        <v>148</v>
      </c>
      <c r="H30" s="25"/>
      <c r="I30" s="25" t="s">
        <v>14</v>
      </c>
      <c r="J30" s="1"/>
      <c r="K30" s="37">
        <f>+'Sub Group Version'!K30</f>
        <v>0.03</v>
      </c>
      <c r="M30" s="24" t="e">
        <f>+$AE$27*K30</f>
        <v>#DIV/0!</v>
      </c>
      <c r="N30" s="25"/>
      <c r="O30" s="95" t="e">
        <f>+O18+M24+M29+M30</f>
        <v>#DIV/0!</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f>+'Sub Group Version'!K32</f>
        <v>0.1207</v>
      </c>
      <c r="M32" s="91" t="e">
        <f>+$O$30*K32</f>
        <v>#DIV/0!</v>
      </c>
      <c r="N32" s="25"/>
      <c r="O32" s="25"/>
      <c r="P32" s="25"/>
      <c r="Q32" s="25"/>
    </row>
    <row r="33" spans="1:19" ht="14" x14ac:dyDescent="0.3">
      <c r="A33" s="1" t="s">
        <v>16</v>
      </c>
      <c r="B33" s="3">
        <v>0.08</v>
      </c>
      <c r="C33" s="3">
        <v>0.08</v>
      </c>
      <c r="D33" s="3">
        <v>0.08</v>
      </c>
      <c r="E33" s="3">
        <v>0.08</v>
      </c>
      <c r="F33" s="3"/>
      <c r="G33" s="25"/>
      <c r="H33" s="25"/>
      <c r="I33" s="64" t="s">
        <v>107</v>
      </c>
      <c r="J33" s="1"/>
      <c r="K33" s="37">
        <f>+'Sub Group Version'!K33</f>
        <v>1.7299999999999999E-2</v>
      </c>
      <c r="M33" s="91" t="e">
        <f t="shared" ref="M33:M35" si="1">+$O$30*K33</f>
        <v>#DIV/0!</v>
      </c>
      <c r="N33" s="25"/>
      <c r="O33" s="25"/>
      <c r="P33" s="25"/>
      <c r="Q33" s="25"/>
    </row>
    <row r="34" spans="1:19" ht="14" x14ac:dyDescent="0.3">
      <c r="B34" s="2"/>
      <c r="G34" s="25"/>
      <c r="H34" s="25"/>
      <c r="I34" s="64" t="s">
        <v>124</v>
      </c>
      <c r="J34" s="1"/>
      <c r="K34" s="38">
        <f>+'Sub Group Version'!K34</f>
        <v>2.9000000000000001E-2</v>
      </c>
      <c r="M34" s="91" t="e">
        <f t="shared" si="1"/>
        <v>#DIV/0!</v>
      </c>
      <c r="N34" s="25"/>
      <c r="O34" s="25"/>
      <c r="P34" s="25"/>
      <c r="Q34" s="25"/>
    </row>
    <row r="35" spans="1:19" ht="14" x14ac:dyDescent="0.3">
      <c r="A35" s="1" t="s">
        <v>22</v>
      </c>
      <c r="B35" s="2"/>
      <c r="G35" s="25"/>
      <c r="H35" s="25"/>
      <c r="I35" s="64" t="s">
        <v>145</v>
      </c>
      <c r="J35" s="1"/>
      <c r="K35" s="37">
        <f>+'Sub Group Version'!K35</f>
        <v>3.0000000000000001E-3</v>
      </c>
      <c r="M35" s="91" t="e">
        <f t="shared" si="1"/>
        <v>#DIV/0!</v>
      </c>
      <c r="N35" s="25"/>
      <c r="O35" s="24" t="e">
        <f>SUM(M32:M35)</f>
        <v>#DIV/0!</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f>+'Sub Group Version'!K37</f>
        <v>0.35</v>
      </c>
      <c r="M37" s="24">
        <f>+K20*K37</f>
        <v>1.3614999999999999</v>
      </c>
      <c r="N37" s="25"/>
      <c r="O37" s="25"/>
      <c r="P37" s="25"/>
    </row>
    <row r="38" spans="1:19" x14ac:dyDescent="0.35">
      <c r="B38" s="4"/>
      <c r="C38" s="4"/>
      <c r="D38" s="4"/>
      <c r="E38" s="4"/>
      <c r="F38" s="4"/>
      <c r="G38" s="101" t="s">
        <v>127</v>
      </c>
      <c r="H38" s="25"/>
      <c r="I38" s="64" t="s">
        <v>126</v>
      </c>
      <c r="J38" s="1"/>
      <c r="K38" s="35">
        <f>+'Sub Group Version'!K38</f>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t="e">
        <f>+O30+O35+O38</f>
        <v>#DIV/0!</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f>+'Sub Group Version'!K42</f>
        <v>0.19</v>
      </c>
      <c r="M42" s="24" t="e">
        <f>+$Q$40*K42</f>
        <v>#DIV/0!</v>
      </c>
      <c r="N42" s="25"/>
      <c r="O42" s="25"/>
      <c r="P42" s="25"/>
      <c r="Q42" s="25"/>
      <c r="S42" s="25"/>
    </row>
    <row r="43" spans="1:19" ht="14" x14ac:dyDescent="0.3">
      <c r="B43" s="4"/>
      <c r="C43" s="4"/>
      <c r="D43" s="4"/>
      <c r="E43" s="4"/>
      <c r="F43" s="4"/>
      <c r="G43" s="25"/>
      <c r="H43" s="25"/>
      <c r="I43" s="64" t="s">
        <v>115</v>
      </c>
      <c r="J43" s="1"/>
      <c r="K43" s="37">
        <f>+'Sub Group Version'!K43</f>
        <v>1.4999999999999999E-2</v>
      </c>
      <c r="M43" s="24" t="e">
        <f>+$Q$40*K43</f>
        <v>#DIV/0!</v>
      </c>
      <c r="N43" s="25"/>
      <c r="O43" s="25"/>
      <c r="P43" s="25"/>
      <c r="Q43" s="25"/>
      <c r="S43" s="25"/>
    </row>
    <row r="44" spans="1:19" ht="14" x14ac:dyDescent="0.3">
      <c r="B44" s="4"/>
      <c r="C44" s="4"/>
      <c r="D44" s="4"/>
      <c r="E44" s="4"/>
      <c r="F44" s="4"/>
      <c r="G44" s="25"/>
      <c r="H44" s="25"/>
      <c r="I44" s="64" t="s">
        <v>150</v>
      </c>
      <c r="J44" s="1"/>
      <c r="K44" s="37">
        <f>+'Sub Group Version'!K44</f>
        <v>2.7E-2</v>
      </c>
      <c r="M44" s="24" t="e">
        <f>+$Q$40*K44</f>
        <v>#DIV/0!</v>
      </c>
      <c r="N44" s="25"/>
      <c r="O44" s="25"/>
      <c r="P44" s="25"/>
      <c r="Q44" s="25"/>
      <c r="S44" s="25"/>
    </row>
    <row r="45" spans="1:19" x14ac:dyDescent="0.35">
      <c r="B45" s="4"/>
      <c r="C45" s="4"/>
      <c r="D45" s="4"/>
      <c r="E45" s="4"/>
      <c r="F45" s="4"/>
      <c r="G45" s="101" t="s">
        <v>127</v>
      </c>
      <c r="H45" s="25"/>
      <c r="I45" s="64" t="s">
        <v>137</v>
      </c>
      <c r="J45" s="1"/>
      <c r="K45" s="37">
        <f>+'Sub Group Version'!K45</f>
        <v>3.0000000000000001E-3</v>
      </c>
      <c r="M45" s="24" t="e">
        <f t="shared" ref="M45" si="2">+$Q$40*K45</f>
        <v>#DIV/0!</v>
      </c>
      <c r="N45" s="25"/>
      <c r="O45" s="25"/>
      <c r="P45" s="25"/>
      <c r="Q45" s="25"/>
      <c r="S45" s="64" t="s">
        <v>151</v>
      </c>
    </row>
    <row r="46" spans="1:19" x14ac:dyDescent="0.35">
      <c r="B46" s="4"/>
      <c r="C46" s="4"/>
      <c r="D46" s="4"/>
      <c r="E46" s="4"/>
      <c r="F46" s="4"/>
      <c r="G46" s="101" t="s">
        <v>127</v>
      </c>
      <c r="H46" s="25"/>
      <c r="I46" s="64" t="s">
        <v>149</v>
      </c>
      <c r="J46" s="1"/>
      <c r="K46" s="37">
        <f>+'Sub Group Version'!K46</f>
        <v>0.01</v>
      </c>
      <c r="M46" s="24" t="e">
        <f>+$Q$40*K46</f>
        <v>#DIV/0!</v>
      </c>
      <c r="N46" s="25"/>
      <c r="O46" s="25"/>
      <c r="P46" s="25"/>
      <c r="Q46" s="25"/>
      <c r="S46" s="64" t="s">
        <v>152</v>
      </c>
    </row>
    <row r="47" spans="1:19" x14ac:dyDescent="0.35">
      <c r="A47" s="1" t="s">
        <v>33</v>
      </c>
      <c r="B47" s="4"/>
      <c r="C47" s="4"/>
      <c r="D47" s="4"/>
      <c r="E47" s="4"/>
      <c r="F47" s="4"/>
      <c r="G47" s="101" t="s">
        <v>148</v>
      </c>
      <c r="H47" s="25"/>
      <c r="I47" s="64" t="s">
        <v>99</v>
      </c>
      <c r="J47" s="1"/>
      <c r="K47" s="37">
        <f>+'Sub Group Version'!K47</f>
        <v>0</v>
      </c>
      <c r="M47" s="24" t="e">
        <f>+$Q$40*K47</f>
        <v>#DIV/0!</v>
      </c>
      <c r="N47" s="25"/>
      <c r="O47" s="24" t="e">
        <f>SUM(M42:M47)</f>
        <v>#DIV/0!</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f>+'Sub Group Version'!K51</f>
        <v>1.9E-2</v>
      </c>
      <c r="M51" s="91" t="e">
        <f>+$Q$40*K51</f>
        <v>#DIV/0!</v>
      </c>
      <c r="N51" s="25"/>
      <c r="P51" s="25"/>
      <c r="Q51" s="25"/>
      <c r="S51" s="25"/>
    </row>
    <row r="52" spans="1:19" ht="14" x14ac:dyDescent="0.3">
      <c r="A52" s="1" t="s">
        <v>27</v>
      </c>
      <c r="B52" s="4">
        <v>0.01</v>
      </c>
      <c r="C52" s="4">
        <v>0.01</v>
      </c>
      <c r="D52" s="4">
        <v>0.01</v>
      </c>
      <c r="E52" s="4">
        <v>0.01</v>
      </c>
      <c r="F52" s="4"/>
      <c r="G52" s="25"/>
      <c r="H52" s="25"/>
      <c r="I52" s="64" t="s">
        <v>117</v>
      </c>
      <c r="J52" s="1"/>
      <c r="K52" s="37">
        <f>+'Sub Group Version'!K52</f>
        <v>1.9E-2</v>
      </c>
      <c r="M52" s="24" t="e">
        <f>+$Q$40*K52</f>
        <v>#DIV/0!</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f>+'Sub Group Version'!K53</f>
        <v>8.0000000000000002E-3</v>
      </c>
      <c r="M53" s="24" t="e">
        <f>+$Q$40*K53</f>
        <v>#DIV/0!</v>
      </c>
      <c r="N53" s="25"/>
      <c r="O53" s="25"/>
      <c r="P53" s="25"/>
      <c r="Q53" s="25"/>
      <c r="S53" s="25"/>
    </row>
    <row r="54" spans="1:19" ht="14" x14ac:dyDescent="0.3">
      <c r="A54" s="1" t="s">
        <v>35</v>
      </c>
      <c r="B54" s="4">
        <v>0.01</v>
      </c>
      <c r="C54" s="4">
        <v>0.01</v>
      </c>
      <c r="D54" s="4">
        <v>0.01</v>
      </c>
      <c r="E54" s="4">
        <v>0.01</v>
      </c>
      <c r="F54" s="4"/>
      <c r="G54" s="25"/>
      <c r="H54" s="25"/>
      <c r="I54" s="64" t="s">
        <v>27</v>
      </c>
      <c r="J54" s="1"/>
      <c r="K54" s="37">
        <f>+'Sub Group Version'!K54</f>
        <v>3.0000000000000001E-3</v>
      </c>
      <c r="M54" s="24" t="e">
        <f>+$Q$40*K54</f>
        <v>#DIV/0!</v>
      </c>
      <c r="N54" s="25"/>
      <c r="O54" s="95" t="e">
        <f>SUM(M51:M54)</f>
        <v>#DIV/0!</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f>+'Sub Group Version'!K57</f>
        <v>1.0999999999999999E-2</v>
      </c>
      <c r="M57" s="91" t="e">
        <f>+$Q$40*K57</f>
        <v>#DIV/0!</v>
      </c>
      <c r="N57" s="25"/>
      <c r="O57" s="25"/>
      <c r="P57" s="25"/>
      <c r="Q57" s="25"/>
      <c r="S57" s="25"/>
    </row>
    <row r="58" spans="1:19" ht="14" x14ac:dyDescent="0.3">
      <c r="B58" s="4"/>
      <c r="C58" s="4"/>
      <c r="D58" s="4"/>
      <c r="E58" s="4"/>
      <c r="F58" s="4"/>
      <c r="G58" s="25"/>
      <c r="H58" s="25"/>
      <c r="I58" s="64" t="s">
        <v>134</v>
      </c>
      <c r="J58" s="1"/>
      <c r="K58" s="37">
        <f>+'Sub Group Version'!K58</f>
        <v>1.0999999999999999E-2</v>
      </c>
      <c r="M58" s="24" t="e">
        <f>+$Q$40*K58</f>
        <v>#DIV/0!</v>
      </c>
      <c r="N58" s="25"/>
      <c r="O58" s="95" t="e">
        <f>SUM(M57:M58)</f>
        <v>#DIV/0!</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f>+'Sub Group Version'!K61</f>
        <v>4.0000000000000001E-3</v>
      </c>
      <c r="M61" s="91" t="e">
        <f>+$Q$40*K61</f>
        <v>#DIV/0!</v>
      </c>
      <c r="N61" s="25"/>
      <c r="O61" s="25"/>
      <c r="P61" s="25"/>
      <c r="Q61" s="25"/>
      <c r="S61" s="25"/>
    </row>
    <row r="62" spans="1:19" ht="14" x14ac:dyDescent="0.3">
      <c r="B62" s="4"/>
      <c r="C62" s="4"/>
      <c r="D62" s="4"/>
      <c r="E62" s="4"/>
      <c r="F62" s="4"/>
      <c r="G62" s="25"/>
      <c r="H62" s="25"/>
      <c r="I62" s="84" t="s">
        <v>77</v>
      </c>
      <c r="J62" s="1"/>
      <c r="K62" s="37">
        <f>+'Sub Group Version'!K62</f>
        <v>1.2E-2</v>
      </c>
      <c r="M62" s="24" t="e">
        <f>+$Q$40*K62</f>
        <v>#DIV/0!</v>
      </c>
      <c r="N62" s="25"/>
      <c r="O62" s="25"/>
      <c r="P62" s="25"/>
      <c r="Q62" s="25"/>
      <c r="S62" s="25"/>
    </row>
    <row r="63" spans="1:19" ht="14" x14ac:dyDescent="0.3">
      <c r="B63" s="4"/>
      <c r="C63" s="4"/>
      <c r="D63" s="4"/>
      <c r="E63" s="4"/>
      <c r="F63" s="4"/>
      <c r="G63" s="25"/>
      <c r="H63" s="25"/>
      <c r="I63" s="64" t="s">
        <v>23</v>
      </c>
      <c r="J63" s="1"/>
      <c r="K63" s="37">
        <f>+'Sub Group Version'!K63</f>
        <v>0.02</v>
      </c>
      <c r="M63" s="24" t="e">
        <f>+$Q$40*K63</f>
        <v>#DIV/0!</v>
      </c>
      <c r="N63" s="25"/>
      <c r="O63" s="25"/>
      <c r="P63" s="25"/>
      <c r="Q63" s="25"/>
      <c r="S63" s="25"/>
    </row>
    <row r="64" spans="1:19" ht="14" x14ac:dyDescent="0.3">
      <c r="B64" s="4"/>
      <c r="C64" s="4"/>
      <c r="D64" s="4"/>
      <c r="E64" s="4"/>
      <c r="F64" s="4"/>
      <c r="G64" s="25"/>
      <c r="H64" s="25"/>
      <c r="I64" s="64" t="s">
        <v>109</v>
      </c>
      <c r="J64" s="1"/>
      <c r="K64" s="37">
        <f>+'Sub Group Version'!K64</f>
        <v>0.01</v>
      </c>
      <c r="M64" s="24" t="e">
        <f>+$Q$40*K64</f>
        <v>#DIV/0!</v>
      </c>
      <c r="N64" s="25"/>
      <c r="O64" s="95" t="e">
        <f>SUM(M61:M64)</f>
        <v>#DIV/0!</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f>+'Sub Group Version'!K67</f>
        <v>5.0000000000000001E-3</v>
      </c>
      <c r="L67" s="16"/>
      <c r="M67" s="91" t="e">
        <f>+$Q$40*K67</f>
        <v>#DIV/0!</v>
      </c>
      <c r="N67" s="25"/>
      <c r="O67" s="25"/>
      <c r="P67" s="25"/>
    </row>
    <row r="68" spans="1:19" ht="14" x14ac:dyDescent="0.3">
      <c r="A68" s="11" t="s">
        <v>59</v>
      </c>
      <c r="B68" s="4"/>
      <c r="C68" s="4"/>
      <c r="D68" s="4"/>
      <c r="E68" s="4"/>
      <c r="F68" s="4"/>
      <c r="G68" s="25"/>
      <c r="H68" s="25"/>
      <c r="I68" s="64" t="s">
        <v>119</v>
      </c>
      <c r="J68" s="1"/>
      <c r="K68" s="90">
        <f>+'Sub Group Version'!K68</f>
        <v>3.0000000000000001E-3</v>
      </c>
      <c r="M68" s="91" t="e">
        <f>+$Q$40*K68</f>
        <v>#DIV/0!</v>
      </c>
      <c r="N68" s="25"/>
      <c r="O68" s="24" t="e">
        <f>SUM(M67:M68)</f>
        <v>#DIV/0!</v>
      </c>
      <c r="P68" s="25"/>
      <c r="Q68" s="81" t="e">
        <f>+O47+O54+O58+O64+O68</f>
        <v>#DIV/0!</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f>+'Sub Group Version'!K70</f>
        <v>0.03</v>
      </c>
      <c r="M70" s="24" t="e">
        <f>+(Q40+Q68)*K70</f>
        <v>#DIV/0!</v>
      </c>
      <c r="N70" s="25"/>
      <c r="O70" s="25"/>
      <c r="P70" s="25"/>
    </row>
    <row r="71" spans="1:19" ht="14" x14ac:dyDescent="0.3">
      <c r="B71" s="2"/>
      <c r="G71" s="25"/>
      <c r="H71" s="25"/>
      <c r="I71" s="62"/>
      <c r="J71" s="1"/>
      <c r="K71" s="92"/>
      <c r="L71" s="89"/>
      <c r="M71" s="27"/>
      <c r="N71" s="93"/>
      <c r="O71" s="93"/>
      <c r="P71" s="93"/>
      <c r="Q71" s="82" t="e">
        <f>+Q40+Q68+M70</f>
        <v>#DIV/0!</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t="e">
        <f>60/K12*M73</f>
        <v>#DIV/0!</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f>+'Sub Group Version'!K81</f>
        <v>0.25</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sheetProtection password="B956" sheet="1" objects="1" scenarios="1"/>
  <mergeCells count="4">
    <mergeCell ref="G2:P2"/>
    <mergeCell ref="G4:P4"/>
    <mergeCell ref="S10:Z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
  <sheetViews>
    <sheetView workbookViewId="0">
      <selection activeCell="C1" sqref="C1"/>
    </sheetView>
  </sheetViews>
  <sheetFormatPr defaultRowHeight="14.5" x14ac:dyDescent="0.35"/>
  <sheetData>
    <row r="1" spans="1:5" x14ac:dyDescent="0.35">
      <c r="A1" t="s">
        <v>105</v>
      </c>
      <c r="C1">
        <v>7.2</v>
      </c>
      <c r="E1"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21"/>
  <sheetViews>
    <sheetView topLeftCell="G1" zoomScaleNormal="100" workbookViewId="0">
      <selection activeCell="K23" sqref="K23"/>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4.36328125" style="1" customWidth="1"/>
    <col min="17" max="17" width="9.08984375" style="1"/>
    <col min="18" max="18" width="4.453125" style="1" customWidth="1"/>
    <col min="19" max="20" width="9.08984375" style="1"/>
    <col min="21" max="23" width="9.08984375" style="1" customWidth="1"/>
    <col min="24" max="16384" width="9.08984375" style="1"/>
  </cols>
  <sheetData>
    <row r="1" spans="1:16" ht="15" customHeight="1" x14ac:dyDescent="0.4">
      <c r="G1" s="232" t="s">
        <v>80</v>
      </c>
      <c r="H1" s="232"/>
      <c r="I1" s="232"/>
      <c r="J1" s="232"/>
      <c r="K1" s="232"/>
      <c r="L1" s="232"/>
      <c r="M1" s="232"/>
      <c r="N1" s="232"/>
      <c r="O1" s="232"/>
      <c r="P1" s="232"/>
    </row>
    <row r="2" spans="1:16" x14ac:dyDescent="0.35">
      <c r="G2" s="34"/>
      <c r="H2" s="34"/>
      <c r="I2" s="34"/>
      <c r="J2" s="44"/>
      <c r="K2" s="34"/>
      <c r="L2" s="34"/>
      <c r="M2" s="34"/>
      <c r="N2" s="34"/>
      <c r="O2" s="34"/>
      <c r="P2" s="34"/>
    </row>
    <row r="3" spans="1:16" s="41" customFormat="1" ht="15" customHeight="1" x14ac:dyDescent="0.4">
      <c r="C3" s="42"/>
      <c r="D3" s="42"/>
      <c r="E3" s="42"/>
      <c r="F3" s="42"/>
      <c r="G3" s="233" t="s">
        <v>86</v>
      </c>
      <c r="H3" s="233"/>
      <c r="I3" s="233"/>
      <c r="J3" s="233"/>
      <c r="K3" s="233"/>
      <c r="L3" s="233"/>
      <c r="M3" s="233"/>
      <c r="N3" s="233"/>
      <c r="O3" s="233"/>
      <c r="P3" s="233"/>
    </row>
    <row r="4" spans="1:16" x14ac:dyDescent="0.35">
      <c r="G4" s="34"/>
      <c r="H4" s="34"/>
      <c r="I4" s="34"/>
      <c r="J4" s="44"/>
      <c r="K4" s="34"/>
      <c r="L4" s="34"/>
      <c r="M4" s="34"/>
      <c r="N4" s="34"/>
      <c r="O4" s="34"/>
      <c r="P4" s="34"/>
    </row>
    <row r="5" spans="1:16" s="41" customFormat="1" ht="15" customHeight="1" x14ac:dyDescent="0.4">
      <c r="C5" s="42"/>
      <c r="D5" s="42"/>
      <c r="E5" s="42"/>
      <c r="F5" s="42"/>
      <c r="G5" s="232" t="s">
        <v>92</v>
      </c>
      <c r="H5" s="232"/>
      <c r="I5" s="232"/>
      <c r="J5" s="232"/>
      <c r="K5" s="232"/>
      <c r="L5" s="232"/>
      <c r="M5" s="232"/>
      <c r="N5" s="232"/>
      <c r="O5" s="232"/>
      <c r="P5" s="232"/>
    </row>
    <row r="7" spans="1:16" ht="14" x14ac:dyDescent="0.3">
      <c r="I7" s="47" t="s">
        <v>78</v>
      </c>
      <c r="J7" s="48"/>
      <c r="K7" s="48"/>
      <c r="L7" s="48"/>
      <c r="M7" s="48"/>
      <c r="N7" s="48"/>
      <c r="O7" s="48"/>
      <c r="P7" s="49"/>
    </row>
    <row r="8" spans="1:16" ht="14" x14ac:dyDescent="0.3">
      <c r="I8" s="50" t="s">
        <v>74</v>
      </c>
      <c r="J8" s="51"/>
      <c r="L8" s="29"/>
      <c r="M8" s="52" t="s">
        <v>73</v>
      </c>
      <c r="O8" s="30"/>
      <c r="P8" s="53"/>
    </row>
    <row r="9" spans="1:16" ht="14" x14ac:dyDescent="0.3">
      <c r="I9" s="54"/>
      <c r="J9" s="55"/>
      <c r="K9" s="55"/>
      <c r="L9" s="55"/>
      <c r="M9" s="55"/>
      <c r="N9" s="55"/>
      <c r="O9" s="55"/>
      <c r="P9" s="56"/>
    </row>
    <row r="10" spans="1:16" ht="14" x14ac:dyDescent="0.3">
      <c r="J10" s="1"/>
    </row>
    <row r="11" spans="1:16" ht="14" x14ac:dyDescent="0.3">
      <c r="A11" s="11" t="s">
        <v>63</v>
      </c>
      <c r="J11" s="1"/>
      <c r="K11" s="15" t="s">
        <v>70</v>
      </c>
      <c r="M11" s="15" t="s">
        <v>69</v>
      </c>
    </row>
    <row r="12" spans="1:16" ht="14" x14ac:dyDescent="0.3">
      <c r="J12" s="1"/>
    </row>
    <row r="13" spans="1:16" ht="14" x14ac:dyDescent="0.3">
      <c r="A13" s="1" t="s">
        <v>0</v>
      </c>
      <c r="B13" s="9">
        <v>15</v>
      </c>
      <c r="C13" s="9">
        <v>30</v>
      </c>
      <c r="D13" s="9">
        <v>45</v>
      </c>
      <c r="E13" s="9">
        <v>60</v>
      </c>
      <c r="G13" s="20" t="s">
        <v>1</v>
      </c>
      <c r="I13" s="10" t="s">
        <v>71</v>
      </c>
      <c r="J13" s="1"/>
      <c r="K13" s="33">
        <v>60</v>
      </c>
      <c r="M13" s="16"/>
    </row>
    <row r="14" spans="1:16" ht="14" x14ac:dyDescent="0.3">
      <c r="B14" s="2"/>
      <c r="G14" s="20"/>
      <c r="J14" s="1"/>
      <c r="K14" s="34"/>
    </row>
    <row r="15" spans="1:16" ht="14" x14ac:dyDescent="0.3">
      <c r="A15" s="1" t="s">
        <v>2</v>
      </c>
      <c r="B15" s="2">
        <v>2</v>
      </c>
      <c r="C15" s="2">
        <v>2</v>
      </c>
      <c r="D15" s="2">
        <v>2</v>
      </c>
      <c r="E15" s="2">
        <v>2</v>
      </c>
      <c r="G15" s="20" t="s">
        <v>4</v>
      </c>
      <c r="I15" s="10" t="s">
        <v>65</v>
      </c>
      <c r="J15" s="1"/>
      <c r="K15" s="33">
        <v>4</v>
      </c>
      <c r="M15" s="16"/>
    </row>
    <row r="16" spans="1:16" ht="14" x14ac:dyDescent="0.3">
      <c r="B16" s="2"/>
      <c r="G16" s="20"/>
      <c r="J16" s="1"/>
      <c r="K16" s="34"/>
      <c r="M16" s="16"/>
    </row>
    <row r="17" spans="1:21" ht="14" x14ac:dyDescent="0.3">
      <c r="A17" s="1" t="s">
        <v>3</v>
      </c>
      <c r="B17" s="8">
        <v>25</v>
      </c>
      <c r="C17" s="8">
        <v>25</v>
      </c>
      <c r="D17" s="8">
        <v>25</v>
      </c>
      <c r="E17" s="8">
        <v>25</v>
      </c>
      <c r="G17" s="20" t="s">
        <v>5</v>
      </c>
      <c r="I17" s="10" t="s">
        <v>72</v>
      </c>
      <c r="J17" s="1"/>
      <c r="K17" s="33">
        <v>21</v>
      </c>
      <c r="M17" s="16"/>
      <c r="O17" s="16"/>
      <c r="P17" s="16"/>
      <c r="Q17" s="57">
        <f>60/Q19*K15</f>
        <v>20.99737532808399</v>
      </c>
      <c r="R17" s="16"/>
      <c r="T17" s="16"/>
      <c r="U17" s="16"/>
    </row>
    <row r="18" spans="1:21" ht="14" x14ac:dyDescent="0.3">
      <c r="B18" s="2"/>
      <c r="G18" s="20"/>
      <c r="J18" s="1"/>
      <c r="O18" s="16"/>
      <c r="P18" s="16"/>
      <c r="Q18" s="58"/>
      <c r="R18" s="16"/>
      <c r="T18" s="16"/>
      <c r="U18" s="16"/>
    </row>
    <row r="19" spans="1:21" ht="14" x14ac:dyDescent="0.3">
      <c r="A19" s="1" t="s">
        <v>11</v>
      </c>
      <c r="B19" s="2">
        <f>B15/B17*60</f>
        <v>4.8</v>
      </c>
      <c r="C19" s="2">
        <f>C15/C17*60</f>
        <v>4.8</v>
      </c>
      <c r="D19" s="2">
        <f t="shared" ref="D19:E19" si="0">D15/D17*60</f>
        <v>4.8</v>
      </c>
      <c r="E19" s="2">
        <f t="shared" si="0"/>
        <v>4.8</v>
      </c>
      <c r="G19" s="20" t="s">
        <v>1</v>
      </c>
      <c r="I19" s="10" t="s">
        <v>67</v>
      </c>
      <c r="J19" s="1"/>
      <c r="K19" s="23">
        <f>+(K15/K17)*60</f>
        <v>11.428571428571427</v>
      </c>
      <c r="M19" s="24">
        <f>+K23*(K19/60)</f>
        <v>1.3714285714285712</v>
      </c>
      <c r="N19" s="25"/>
      <c r="O19" s="26"/>
      <c r="P19" s="27"/>
      <c r="Q19" s="59">
        <v>11.43</v>
      </c>
      <c r="R19" s="22"/>
      <c r="T19" s="16"/>
      <c r="U19" s="16"/>
    </row>
    <row r="20" spans="1:21" ht="14" x14ac:dyDescent="0.3">
      <c r="B20" s="2"/>
      <c r="G20" s="20"/>
      <c r="J20" s="1"/>
      <c r="M20" s="25"/>
      <c r="N20" s="25"/>
      <c r="O20" s="26"/>
      <c r="P20" s="26"/>
      <c r="Q20" s="26"/>
      <c r="R20" s="16"/>
      <c r="S20" s="16"/>
      <c r="T20" s="16"/>
      <c r="U20" s="16"/>
    </row>
    <row r="21" spans="1:21" ht="14" x14ac:dyDescent="0.3">
      <c r="A21" s="10" t="s">
        <v>64</v>
      </c>
      <c r="B21" s="2">
        <v>4</v>
      </c>
      <c r="C21" s="2">
        <v>4</v>
      </c>
      <c r="D21" s="2">
        <v>4</v>
      </c>
      <c r="E21" s="2">
        <v>4</v>
      </c>
      <c r="G21" s="20" t="s">
        <v>1</v>
      </c>
      <c r="I21" s="10" t="s">
        <v>64</v>
      </c>
      <c r="J21" s="1"/>
      <c r="K21" s="33">
        <v>0</v>
      </c>
      <c r="M21" s="24">
        <f>+K23*(K21/60)</f>
        <v>0</v>
      </c>
      <c r="N21" s="25"/>
      <c r="O21" s="26"/>
      <c r="P21" s="27"/>
      <c r="Q21" s="26"/>
      <c r="R21" s="22"/>
      <c r="S21" s="16"/>
      <c r="T21" s="16"/>
      <c r="U21" s="16"/>
    </row>
    <row r="22" spans="1:21" ht="14" x14ac:dyDescent="0.3">
      <c r="B22" s="2"/>
      <c r="G22" s="20"/>
      <c r="J22" s="1"/>
      <c r="K22" s="34"/>
      <c r="M22" s="25"/>
      <c r="N22" s="25"/>
      <c r="O22" s="25"/>
      <c r="P22" s="25"/>
      <c r="Q22" s="25"/>
    </row>
    <row r="23" spans="1:21" ht="14" x14ac:dyDescent="0.3">
      <c r="A23" s="1" t="s">
        <v>50</v>
      </c>
      <c r="B23" s="2">
        <v>7.48</v>
      </c>
      <c r="C23" s="2">
        <v>7.48</v>
      </c>
      <c r="D23" s="2">
        <v>7.48</v>
      </c>
      <c r="E23" s="2">
        <v>7.48</v>
      </c>
      <c r="G23" s="20" t="s">
        <v>6</v>
      </c>
      <c r="I23" s="40" t="s">
        <v>88</v>
      </c>
      <c r="J23" s="1"/>
      <c r="K23" s="35">
        <v>7.2</v>
      </c>
      <c r="M23" s="24">
        <f>+(K23/60)*K13</f>
        <v>7.2</v>
      </c>
      <c r="N23" s="28"/>
      <c r="O23" s="23">
        <f>+M23+M36+M21+M19+M25</f>
        <v>9.9714285714285715</v>
      </c>
      <c r="P23" s="25"/>
      <c r="Q23" s="25"/>
    </row>
    <row r="24" spans="1:21" ht="14" x14ac:dyDescent="0.3">
      <c r="B24" s="2"/>
      <c r="J24" s="1"/>
      <c r="K24" s="34"/>
      <c r="M24" s="25"/>
      <c r="N24" s="25"/>
      <c r="O24" s="25"/>
      <c r="P24" s="25"/>
      <c r="Q24" s="25"/>
    </row>
    <row r="25" spans="1:21" ht="14" x14ac:dyDescent="0.3">
      <c r="A25" s="1" t="s">
        <v>13</v>
      </c>
      <c r="B25" s="2"/>
      <c r="G25" s="20" t="s">
        <v>6</v>
      </c>
      <c r="I25" s="40" t="s">
        <v>87</v>
      </c>
      <c r="J25" s="1"/>
      <c r="K25" s="35">
        <v>0</v>
      </c>
      <c r="M25" s="23">
        <f>+K25/60*K13</f>
        <v>0</v>
      </c>
      <c r="N25" s="25"/>
      <c r="O25" s="25"/>
      <c r="P25" s="25"/>
      <c r="Q25" s="25"/>
    </row>
    <row r="26" spans="1:21" ht="14" x14ac:dyDescent="0.3">
      <c r="A26" s="1" t="s">
        <v>28</v>
      </c>
      <c r="B26" s="3">
        <v>0.01</v>
      </c>
      <c r="C26" s="3">
        <v>0.01</v>
      </c>
      <c r="D26" s="3">
        <v>0.01</v>
      </c>
      <c r="E26" s="3">
        <v>0.01</v>
      </c>
      <c r="F26" s="3"/>
      <c r="J26" s="1"/>
      <c r="K26" s="34"/>
      <c r="M26" s="25"/>
      <c r="N26" s="25"/>
      <c r="O26" s="25"/>
      <c r="P26" s="25"/>
      <c r="Q26" s="25"/>
    </row>
    <row r="27" spans="1:21" ht="14" x14ac:dyDescent="0.3">
      <c r="A27" s="1" t="s">
        <v>55</v>
      </c>
      <c r="B27" s="3">
        <v>0.02</v>
      </c>
      <c r="C27" s="3">
        <v>0.02</v>
      </c>
      <c r="D27" s="3">
        <v>0.02</v>
      </c>
      <c r="E27" s="3">
        <v>0.02</v>
      </c>
      <c r="F27" s="3"/>
      <c r="I27" s="10" t="s">
        <v>68</v>
      </c>
      <c r="J27" s="1"/>
      <c r="K27" s="36">
        <v>0</v>
      </c>
      <c r="M27" s="24">
        <f>+O23*K27</f>
        <v>0</v>
      </c>
      <c r="N27" s="25"/>
      <c r="O27" s="25"/>
      <c r="P27" s="25"/>
      <c r="Q27" s="25"/>
    </row>
    <row r="28" spans="1:21" ht="14" x14ac:dyDescent="0.3">
      <c r="A28" s="1" t="s">
        <v>14</v>
      </c>
      <c r="B28" s="3">
        <v>5.0000000000000001E-3</v>
      </c>
      <c r="C28" s="3">
        <v>5.0000000000000001E-3</v>
      </c>
      <c r="D28" s="3">
        <v>5.0000000000000001E-3</v>
      </c>
      <c r="E28" s="3">
        <v>5.0000000000000001E-3</v>
      </c>
      <c r="F28" s="3"/>
      <c r="J28" s="1"/>
      <c r="K28" s="34"/>
      <c r="M28" s="25"/>
      <c r="N28" s="25"/>
      <c r="O28" s="25"/>
      <c r="P28" s="25"/>
      <c r="Q28" s="25"/>
    </row>
    <row r="29" spans="1:21" ht="14" x14ac:dyDescent="0.3">
      <c r="A29" s="1" t="s">
        <v>51</v>
      </c>
      <c r="B29" s="3">
        <v>1.2500000000000001E-2</v>
      </c>
      <c r="C29" s="3">
        <v>1.2500000000000001E-2</v>
      </c>
      <c r="D29" s="3">
        <v>1.2500000000000001E-2</v>
      </c>
      <c r="E29" s="3">
        <v>1.2500000000000001E-2</v>
      </c>
      <c r="F29" s="3"/>
      <c r="I29" s="1" t="s">
        <v>28</v>
      </c>
      <c r="J29" s="1"/>
      <c r="K29" s="37">
        <v>1.7299999999999999E-2</v>
      </c>
      <c r="M29" s="24">
        <f>+$O$23*K29</f>
        <v>0.17250571428571429</v>
      </c>
      <c r="N29" s="25"/>
      <c r="O29" s="25"/>
      <c r="P29" s="25"/>
      <c r="Q29" s="25"/>
    </row>
    <row r="30" spans="1:21" ht="14" x14ac:dyDescent="0.3">
      <c r="A30" s="1" t="s">
        <v>15</v>
      </c>
      <c r="B30" s="3">
        <v>0.1208</v>
      </c>
      <c r="C30" s="3">
        <v>0.1208</v>
      </c>
      <c r="D30" s="3">
        <v>0.1208</v>
      </c>
      <c r="E30" s="3">
        <v>0.1208</v>
      </c>
      <c r="F30" s="3"/>
      <c r="I30" s="1" t="s">
        <v>14</v>
      </c>
      <c r="J30" s="1"/>
      <c r="K30" s="37">
        <v>0.01</v>
      </c>
      <c r="M30" s="24">
        <f t="shared" ref="M30:M34" si="1">+$O$23*K30</f>
        <v>9.9714285714285714E-2</v>
      </c>
      <c r="N30" s="25"/>
      <c r="O30" s="25"/>
      <c r="P30" s="25"/>
      <c r="Q30" s="25"/>
    </row>
    <row r="31" spans="1:21" ht="14" x14ac:dyDescent="0.3">
      <c r="A31" s="1" t="s">
        <v>29</v>
      </c>
      <c r="B31" s="3">
        <v>2.5000000000000001E-3</v>
      </c>
      <c r="C31" s="3">
        <v>2.5000000000000001E-3</v>
      </c>
      <c r="D31" s="3">
        <v>2.5000000000000001E-3</v>
      </c>
      <c r="E31" s="3">
        <v>2.5000000000000001E-3</v>
      </c>
      <c r="F31" s="3"/>
      <c r="I31" s="1" t="s">
        <v>51</v>
      </c>
      <c r="J31" s="1"/>
      <c r="K31" s="37">
        <v>5.0000000000000001E-3</v>
      </c>
      <c r="M31" s="24">
        <f t="shared" si="1"/>
        <v>4.9857142857142857E-2</v>
      </c>
      <c r="N31" s="25"/>
      <c r="O31" s="25"/>
      <c r="P31" s="25"/>
      <c r="Q31" s="25"/>
    </row>
    <row r="32" spans="1:21" ht="14" x14ac:dyDescent="0.3">
      <c r="A32" s="1" t="s">
        <v>16</v>
      </c>
      <c r="B32" s="3">
        <v>0.08</v>
      </c>
      <c r="C32" s="3">
        <v>0.08</v>
      </c>
      <c r="D32" s="3">
        <v>0.08</v>
      </c>
      <c r="E32" s="3">
        <v>0.08</v>
      </c>
      <c r="F32" s="3"/>
      <c r="I32" s="1" t="s">
        <v>15</v>
      </c>
      <c r="J32" s="1"/>
      <c r="K32" s="37">
        <v>0.1207</v>
      </c>
      <c r="M32" s="24">
        <f t="shared" si="1"/>
        <v>1.2035514285714286</v>
      </c>
      <c r="N32" s="25"/>
      <c r="O32" s="25"/>
      <c r="P32" s="25"/>
      <c r="Q32" s="25"/>
    </row>
    <row r="33" spans="1:19" ht="14" x14ac:dyDescent="0.3">
      <c r="B33" s="2"/>
      <c r="I33" s="1" t="s">
        <v>29</v>
      </c>
      <c r="J33" s="1"/>
      <c r="K33" s="38">
        <v>3.0000000000000001E-3</v>
      </c>
      <c r="M33" s="24">
        <f t="shared" si="1"/>
        <v>2.9914285714285716E-2</v>
      </c>
      <c r="N33" s="25"/>
      <c r="O33" s="25"/>
      <c r="P33" s="25"/>
      <c r="Q33" s="25"/>
    </row>
    <row r="34" spans="1:19" ht="14" x14ac:dyDescent="0.3">
      <c r="A34" s="1" t="s">
        <v>22</v>
      </c>
      <c r="B34" s="2"/>
      <c r="I34" s="1" t="s">
        <v>16</v>
      </c>
      <c r="J34" s="1"/>
      <c r="K34" s="37">
        <v>9.5000000000000001E-2</v>
      </c>
      <c r="M34" s="24">
        <f t="shared" si="1"/>
        <v>0.94728571428571429</v>
      </c>
      <c r="N34" s="25"/>
      <c r="O34" s="24">
        <f>SUM(M19:M34)</f>
        <v>11.074257142857142</v>
      </c>
      <c r="P34" s="25"/>
      <c r="Q34" s="25"/>
    </row>
    <row r="35" spans="1:19" ht="14" x14ac:dyDescent="0.3">
      <c r="A35" s="1" t="s">
        <v>23</v>
      </c>
      <c r="B35" s="4">
        <v>4.0000000000000001E-3</v>
      </c>
      <c r="C35" s="4">
        <v>4.0000000000000001E-3</v>
      </c>
      <c r="D35" s="4">
        <v>4.0000000000000001E-3</v>
      </c>
      <c r="E35" s="4">
        <v>4.0000000000000001E-3</v>
      </c>
      <c r="F35" s="4"/>
      <c r="J35" s="1"/>
      <c r="K35" s="39"/>
      <c r="M35" s="30"/>
      <c r="N35" s="25"/>
      <c r="O35" s="25"/>
      <c r="P35" s="25"/>
      <c r="Q35" s="25"/>
    </row>
    <row r="36" spans="1:19" ht="14" x14ac:dyDescent="0.3">
      <c r="A36" s="1" t="s">
        <v>24</v>
      </c>
      <c r="B36" s="4">
        <v>0.01</v>
      </c>
      <c r="C36" s="4">
        <v>0.01</v>
      </c>
      <c r="D36" s="4">
        <v>0.01</v>
      </c>
      <c r="E36" s="4">
        <v>0.01</v>
      </c>
      <c r="F36" s="4"/>
      <c r="I36" s="10" t="s">
        <v>66</v>
      </c>
      <c r="J36" s="1"/>
      <c r="K36" s="35">
        <v>0.35</v>
      </c>
      <c r="M36" s="24">
        <f>+K15*K36</f>
        <v>1.4</v>
      </c>
      <c r="N36" s="25"/>
      <c r="O36" s="25"/>
      <c r="P36" s="25"/>
      <c r="Q36" s="24">
        <f>+O34+M36</f>
        <v>12.474257142857143</v>
      </c>
      <c r="S36" s="17" t="s">
        <v>76</v>
      </c>
    </row>
    <row r="37" spans="1:19" ht="14" x14ac:dyDescent="0.3">
      <c r="A37" s="1" t="s">
        <v>25</v>
      </c>
      <c r="B37" s="4">
        <v>0.01</v>
      </c>
      <c r="C37" s="4">
        <v>0.01</v>
      </c>
      <c r="D37" s="4">
        <v>0.01</v>
      </c>
      <c r="E37" s="4">
        <v>0.01</v>
      </c>
      <c r="F37" s="4"/>
      <c r="J37" s="1"/>
      <c r="K37" s="34"/>
      <c r="M37" s="25"/>
      <c r="N37" s="25"/>
      <c r="O37" s="25"/>
      <c r="P37" s="25"/>
      <c r="Q37" s="25"/>
    </row>
    <row r="38" spans="1:19" ht="14" x14ac:dyDescent="0.3">
      <c r="A38" s="1" t="s">
        <v>26</v>
      </c>
      <c r="B38" s="4">
        <v>7.4999999999999997E-3</v>
      </c>
      <c r="C38" s="4">
        <v>7.4999999999999997E-3</v>
      </c>
      <c r="D38" s="4">
        <v>7.4999999999999997E-3</v>
      </c>
      <c r="E38" s="4">
        <v>7.4999999999999997E-3</v>
      </c>
      <c r="F38" s="4"/>
      <c r="I38" s="1" t="s">
        <v>23</v>
      </c>
      <c r="J38" s="1"/>
      <c r="K38" s="37">
        <v>0.01</v>
      </c>
      <c r="M38" s="24">
        <f>+$Q$36*K38</f>
        <v>0.12474257142857142</v>
      </c>
      <c r="N38" s="25"/>
      <c r="O38" s="25"/>
      <c r="P38" s="25"/>
      <c r="Q38" s="25"/>
    </row>
    <row r="39" spans="1:19" ht="14" x14ac:dyDescent="0.3">
      <c r="B39" s="4"/>
      <c r="C39" s="4"/>
      <c r="D39" s="4"/>
      <c r="E39" s="4"/>
      <c r="F39" s="4"/>
      <c r="I39" s="1" t="s">
        <v>24</v>
      </c>
      <c r="J39" s="1"/>
      <c r="K39" s="37">
        <v>1.2E-2</v>
      </c>
      <c r="M39" s="24">
        <f>+$Q$36*K39</f>
        <v>0.14969108571428572</v>
      </c>
      <c r="N39" s="25"/>
      <c r="O39" s="25"/>
      <c r="P39" s="25"/>
      <c r="Q39" s="25"/>
    </row>
    <row r="40" spans="1:19" ht="14" x14ac:dyDescent="0.3">
      <c r="A40" s="1" t="s">
        <v>33</v>
      </c>
      <c r="B40" s="4"/>
      <c r="C40" s="4"/>
      <c r="D40" s="4"/>
      <c r="E40" s="4"/>
      <c r="F40" s="4"/>
      <c r="I40" s="60" t="s">
        <v>90</v>
      </c>
      <c r="J40" s="1"/>
      <c r="K40" s="37">
        <v>2.5000000000000001E-2</v>
      </c>
      <c r="M40" s="24">
        <f>+$Q$36*K40</f>
        <v>0.31185642857142859</v>
      </c>
      <c r="N40" s="25"/>
      <c r="O40" s="25"/>
      <c r="P40" s="25"/>
      <c r="Q40" s="25"/>
    </row>
    <row r="41" spans="1:19" ht="14" x14ac:dyDescent="0.3">
      <c r="A41" s="1" t="s">
        <v>47</v>
      </c>
      <c r="B41" s="4">
        <v>0.15</v>
      </c>
      <c r="C41" s="4">
        <v>0.15</v>
      </c>
      <c r="D41" s="4">
        <v>0.15</v>
      </c>
      <c r="E41" s="4">
        <v>0.15</v>
      </c>
      <c r="F41" s="4"/>
      <c r="I41" s="1" t="s">
        <v>26</v>
      </c>
      <c r="J41" s="1"/>
      <c r="K41" s="37">
        <v>0.01</v>
      </c>
      <c r="M41" s="24">
        <f>+$Q$36*K41</f>
        <v>0.12474257142857142</v>
      </c>
      <c r="N41" s="25"/>
      <c r="O41" s="24">
        <f>SUM(M38:M41)+Q36</f>
        <v>13.1852898</v>
      </c>
      <c r="P41" s="25"/>
      <c r="Q41" s="25"/>
    </row>
    <row r="42" spans="1:19" ht="14" x14ac:dyDescent="0.3">
      <c r="A42" s="10" t="s">
        <v>61</v>
      </c>
      <c r="B42" s="4">
        <v>0.03</v>
      </c>
      <c r="C42" s="4">
        <v>0.03</v>
      </c>
      <c r="D42" s="4">
        <v>0.03</v>
      </c>
      <c r="E42" s="4">
        <v>0.03</v>
      </c>
      <c r="F42" s="4"/>
      <c r="J42" s="1"/>
      <c r="K42" s="34"/>
      <c r="M42" s="31"/>
      <c r="N42" s="25"/>
      <c r="O42" s="25"/>
      <c r="P42" s="25"/>
      <c r="Q42" s="25"/>
    </row>
    <row r="43" spans="1:19" ht="14" x14ac:dyDescent="0.3">
      <c r="A43" s="1" t="s">
        <v>27</v>
      </c>
      <c r="B43" s="4">
        <v>0.01</v>
      </c>
      <c r="C43" s="4">
        <v>0.01</v>
      </c>
      <c r="D43" s="4">
        <v>0.01</v>
      </c>
      <c r="E43" s="4">
        <v>0.01</v>
      </c>
      <c r="F43" s="4"/>
      <c r="I43" s="1" t="s">
        <v>47</v>
      </c>
      <c r="J43" s="1"/>
      <c r="K43" s="37">
        <v>0.15</v>
      </c>
      <c r="M43" s="24">
        <f t="shared" ref="M43:M48" si="2">+$Q$36*K43</f>
        <v>1.8711385714285713</v>
      </c>
      <c r="N43" s="25"/>
      <c r="O43" s="25"/>
      <c r="P43" s="25"/>
      <c r="Q43" s="25"/>
    </row>
    <row r="44" spans="1:19" ht="14" x14ac:dyDescent="0.3">
      <c r="A44" s="1" t="s">
        <v>34</v>
      </c>
      <c r="B44" s="4">
        <v>5.0000000000000001E-3</v>
      </c>
      <c r="C44" s="4">
        <v>5.0000000000000001E-3</v>
      </c>
      <c r="D44" s="4">
        <v>5.0000000000000001E-3</v>
      </c>
      <c r="E44" s="4">
        <v>5.0000000000000001E-3</v>
      </c>
      <c r="F44" s="4"/>
      <c r="I44" s="10" t="s">
        <v>61</v>
      </c>
      <c r="J44" s="1"/>
      <c r="K44" s="37">
        <v>0.03</v>
      </c>
      <c r="M44" s="24">
        <f t="shared" si="2"/>
        <v>0.37422771428571427</v>
      </c>
      <c r="N44" s="25"/>
      <c r="O44" s="25"/>
      <c r="P44" s="25"/>
      <c r="Q44" s="25"/>
    </row>
    <row r="45" spans="1:19" ht="14" x14ac:dyDescent="0.3">
      <c r="A45" s="1" t="s">
        <v>35</v>
      </c>
      <c r="B45" s="4">
        <v>0.01</v>
      </c>
      <c r="C45" s="4">
        <v>0.01</v>
      </c>
      <c r="D45" s="4">
        <v>0.01</v>
      </c>
      <c r="E45" s="4">
        <v>0.01</v>
      </c>
      <c r="F45" s="4"/>
      <c r="I45" s="1" t="s">
        <v>27</v>
      </c>
      <c r="J45" s="1"/>
      <c r="K45" s="37">
        <v>0.01</v>
      </c>
      <c r="M45" s="24">
        <f t="shared" si="2"/>
        <v>0.12474257142857142</v>
      </c>
      <c r="N45" s="25"/>
      <c r="O45" s="25"/>
      <c r="P45" s="25"/>
      <c r="Q45" s="25"/>
    </row>
    <row r="46" spans="1:19" ht="14" x14ac:dyDescent="0.3">
      <c r="B46" s="4"/>
      <c r="C46" s="4"/>
      <c r="D46" s="4"/>
      <c r="E46" s="4"/>
      <c r="F46" s="4"/>
      <c r="I46" s="1" t="s">
        <v>34</v>
      </c>
      <c r="J46" s="1"/>
      <c r="K46" s="37">
        <v>0.02</v>
      </c>
      <c r="M46" s="24">
        <f t="shared" si="2"/>
        <v>0.24948514285714285</v>
      </c>
      <c r="N46" s="25"/>
      <c r="O46" s="25"/>
      <c r="P46" s="25"/>
      <c r="Q46" s="25"/>
    </row>
    <row r="47" spans="1:19" ht="14" x14ac:dyDescent="0.3">
      <c r="B47" s="4"/>
      <c r="C47" s="4"/>
      <c r="D47" s="4"/>
      <c r="E47" s="4"/>
      <c r="F47" s="4"/>
      <c r="I47" s="17" t="s">
        <v>77</v>
      </c>
      <c r="J47" s="1"/>
      <c r="K47" s="37">
        <v>0.02</v>
      </c>
      <c r="M47" s="24">
        <f t="shared" si="2"/>
        <v>0.24948514285714285</v>
      </c>
      <c r="N47" s="25"/>
      <c r="O47" s="25"/>
      <c r="P47" s="25"/>
      <c r="Q47" s="25"/>
    </row>
    <row r="48" spans="1:19" ht="14" x14ac:dyDescent="0.3">
      <c r="A48" s="11" t="s">
        <v>59</v>
      </c>
      <c r="B48" s="4"/>
      <c r="C48" s="4"/>
      <c r="D48" s="4"/>
      <c r="E48" s="4"/>
      <c r="F48" s="4"/>
      <c r="I48" s="1" t="s">
        <v>35</v>
      </c>
      <c r="J48" s="1"/>
      <c r="K48" s="37">
        <v>0.05</v>
      </c>
      <c r="M48" s="24">
        <f t="shared" si="2"/>
        <v>0.62371285714285718</v>
      </c>
      <c r="N48" s="25"/>
      <c r="O48" s="24">
        <f>SUM(M43:M48)+O41</f>
        <v>16.678081800000001</v>
      </c>
      <c r="P48" s="25"/>
      <c r="Q48" s="24">
        <f>+O48-Q36</f>
        <v>4.2038246571428584</v>
      </c>
      <c r="S48" s="60" t="s">
        <v>89</v>
      </c>
    </row>
    <row r="49" spans="1:19" ht="14" x14ac:dyDescent="0.3">
      <c r="B49" s="2"/>
      <c r="J49" s="1"/>
      <c r="K49" s="34"/>
      <c r="M49" s="25"/>
      <c r="N49" s="25"/>
      <c r="O49" s="25"/>
      <c r="P49" s="25"/>
      <c r="Q49" s="25"/>
    </row>
    <row r="50" spans="1:19" ht="14" x14ac:dyDescent="0.3">
      <c r="A50" s="1" t="s">
        <v>7</v>
      </c>
      <c r="B50" s="2"/>
      <c r="I50" s="60" t="s">
        <v>91</v>
      </c>
      <c r="J50" s="1"/>
      <c r="K50" s="37">
        <v>0.03</v>
      </c>
      <c r="M50" s="24">
        <f>+O48*K50</f>
        <v>0.50034245399999999</v>
      </c>
      <c r="N50" s="25"/>
      <c r="O50" s="25"/>
      <c r="P50" s="25"/>
      <c r="Q50" s="24">
        <f>+Q36+Q48</f>
        <v>16.678081800000001</v>
      </c>
      <c r="S50" s="21" t="s">
        <v>79</v>
      </c>
    </row>
    <row r="51" spans="1:19" thickBot="1" x14ac:dyDescent="0.35">
      <c r="A51" s="1" t="s">
        <v>8</v>
      </c>
      <c r="B51" s="2">
        <f>B23*(B13/60)</f>
        <v>1.87</v>
      </c>
      <c r="C51" s="2">
        <f>C23*(C13/60)</f>
        <v>3.74</v>
      </c>
      <c r="D51" s="2">
        <f>D23*(D13/60)</f>
        <v>5.61</v>
      </c>
      <c r="E51" s="2">
        <f>E23*(E13/60)</f>
        <v>7.48</v>
      </c>
      <c r="J51" s="1"/>
      <c r="M51" s="25"/>
      <c r="N51" s="25"/>
      <c r="O51" s="25"/>
      <c r="P51" s="25"/>
      <c r="Q51" s="25"/>
    </row>
    <row r="52" spans="1:19" thickBot="1" x14ac:dyDescent="0.35">
      <c r="A52" s="1" t="s">
        <v>9</v>
      </c>
      <c r="B52" s="2">
        <f>B23*(B19/60)</f>
        <v>0.59840000000000004</v>
      </c>
      <c r="C52" s="2">
        <f>C23*(C19/60)</f>
        <v>0.59840000000000004</v>
      </c>
      <c r="D52" s="2">
        <f>D23*(D19/60)</f>
        <v>0.59840000000000004</v>
      </c>
      <c r="E52" s="2">
        <f>E23*(E19/60)</f>
        <v>0.59840000000000004</v>
      </c>
      <c r="I52" s="61"/>
      <c r="J52" s="1"/>
      <c r="M52" s="32">
        <f>SUM(M13:M50)</f>
        <v>17.178424253999996</v>
      </c>
      <c r="N52" s="25"/>
      <c r="O52" s="62" t="s">
        <v>75</v>
      </c>
      <c r="P52" s="25"/>
      <c r="Q52" s="25"/>
    </row>
    <row r="53" spans="1:19" ht="14" x14ac:dyDescent="0.3">
      <c r="A53" s="1" t="s">
        <v>10</v>
      </c>
      <c r="B53" s="2">
        <f>B23*(B21/60)</f>
        <v>0.4986666666666667</v>
      </c>
      <c r="C53" s="2">
        <f>C23*(C21/60)</f>
        <v>0.4986666666666667</v>
      </c>
      <c r="D53" s="2">
        <f>D23*(D21/60)</f>
        <v>0.4986666666666667</v>
      </c>
      <c r="E53" s="2">
        <f>E23*(E21/60)</f>
        <v>0.4986666666666667</v>
      </c>
      <c r="J53" s="1"/>
      <c r="M53" s="25"/>
      <c r="N53" s="25"/>
      <c r="O53" s="25"/>
      <c r="P53" s="25"/>
      <c r="Q53" s="25"/>
    </row>
    <row r="54" spans="1:19" ht="14" x14ac:dyDescent="0.3">
      <c r="B54" s="18"/>
      <c r="C54" s="18"/>
      <c r="D54" s="18"/>
      <c r="E54" s="18"/>
      <c r="F54" s="5"/>
      <c r="J54" s="1"/>
      <c r="M54" s="24">
        <f>60/K13*M52</f>
        <v>17.178424253999996</v>
      </c>
      <c r="N54" s="25"/>
      <c r="O54" s="25" t="s">
        <v>40</v>
      </c>
      <c r="P54" s="25"/>
      <c r="Q54" s="25"/>
    </row>
    <row r="55" spans="1:19" ht="14" x14ac:dyDescent="0.3">
      <c r="B55" s="19">
        <f>SUM(B51:B53)</f>
        <v>2.9670666666666667</v>
      </c>
      <c r="C55" s="19">
        <f>SUM(C51:C53)</f>
        <v>4.8370666666666668</v>
      </c>
      <c r="D55" s="19">
        <f>SUM(D51:D53)</f>
        <v>6.707066666666667</v>
      </c>
      <c r="E55" s="19">
        <f>SUM(E51:E53)</f>
        <v>8.5770666666666671</v>
      </c>
      <c r="J55" s="1"/>
    </row>
    <row r="56" spans="1:19" ht="14" x14ac:dyDescent="0.3">
      <c r="A56" s="1" t="s">
        <v>56</v>
      </c>
      <c r="B56" s="2">
        <f>B55*B27</f>
        <v>5.9341333333333336E-2</v>
      </c>
      <c r="C56" s="2">
        <f>C55*C27</f>
        <v>9.6741333333333346E-2</v>
      </c>
      <c r="D56" s="2">
        <f>D55*D27</f>
        <v>0.13414133333333333</v>
      </c>
      <c r="E56" s="2">
        <f>E55*E27</f>
        <v>0.17154133333333335</v>
      </c>
      <c r="G56" s="45" t="s">
        <v>93</v>
      </c>
      <c r="H56" s="25"/>
      <c r="I56" s="25"/>
      <c r="J56" s="1"/>
      <c r="Q56" s="14"/>
      <c r="R56" s="14"/>
    </row>
    <row r="57" spans="1:19" ht="14" x14ac:dyDescent="0.3">
      <c r="B57" s="2"/>
      <c r="G57" s="45" t="s">
        <v>84</v>
      </c>
      <c r="H57" s="25"/>
      <c r="I57" s="25"/>
      <c r="J57" s="1"/>
      <c r="Q57" s="14"/>
      <c r="R57" s="14"/>
    </row>
    <row r="58" spans="1:19" ht="14" x14ac:dyDescent="0.3">
      <c r="A58" s="1" t="s">
        <v>30</v>
      </c>
      <c r="B58" s="2">
        <f>B55*B26</f>
        <v>2.9670666666666668E-2</v>
      </c>
      <c r="C58" s="2">
        <f>C55*C26</f>
        <v>4.8370666666666673E-2</v>
      </c>
      <c r="D58" s="2">
        <f>D55*D26</f>
        <v>6.7070666666666667E-2</v>
      </c>
      <c r="E58" s="2">
        <f>E55*E26</f>
        <v>8.5770666666666676E-2</v>
      </c>
      <c r="G58" s="45">
        <v>1</v>
      </c>
      <c r="H58" s="46" t="s">
        <v>85</v>
      </c>
      <c r="I58" s="45"/>
      <c r="J58" s="1"/>
      <c r="Q58" s="14"/>
      <c r="R58" s="14"/>
    </row>
    <row r="59" spans="1:19" ht="14" x14ac:dyDescent="0.3">
      <c r="A59" s="1" t="s">
        <v>52</v>
      </c>
      <c r="B59" s="2">
        <f>B55*B29</f>
        <v>3.7088333333333334E-2</v>
      </c>
      <c r="C59" s="2">
        <f>C55*C29</f>
        <v>6.0463333333333341E-2</v>
      </c>
      <c r="D59" s="2">
        <f>D55*D29</f>
        <v>8.3838333333333348E-2</v>
      </c>
      <c r="E59" s="2">
        <f>E55*E29</f>
        <v>0.10721333333333334</v>
      </c>
      <c r="G59" s="45">
        <v>2</v>
      </c>
      <c r="H59" s="46" t="s">
        <v>83</v>
      </c>
      <c r="I59" s="45"/>
      <c r="J59" s="1"/>
      <c r="Q59" s="14"/>
      <c r="R59" s="14"/>
    </row>
    <row r="60" spans="1:19" ht="14" x14ac:dyDescent="0.3">
      <c r="A60" s="1" t="s">
        <v>31</v>
      </c>
      <c r="B60" s="2">
        <f>B55*B31</f>
        <v>7.417666666666667E-3</v>
      </c>
      <c r="C60" s="2">
        <f>C55*C31</f>
        <v>1.2092666666666668E-2</v>
      </c>
      <c r="D60" s="2">
        <f>D55*D31</f>
        <v>1.6767666666666667E-2</v>
      </c>
      <c r="E60" s="2">
        <f>E55*E31</f>
        <v>2.1442666666666669E-2</v>
      </c>
      <c r="G60" s="45">
        <v>3</v>
      </c>
      <c r="H60" s="46" t="s">
        <v>81</v>
      </c>
      <c r="I60" s="45"/>
      <c r="J60" s="1"/>
      <c r="Q60" s="14"/>
      <c r="R60" s="14"/>
    </row>
    <row r="61" spans="1:19" ht="14" x14ac:dyDescent="0.3">
      <c r="B61" s="18"/>
      <c r="C61" s="18"/>
      <c r="D61" s="18"/>
      <c r="E61" s="18"/>
      <c r="F61" s="5"/>
      <c r="G61" s="45">
        <v>4</v>
      </c>
      <c r="H61" s="46" t="s">
        <v>82</v>
      </c>
      <c r="I61" s="45"/>
      <c r="J61" s="1"/>
    </row>
    <row r="62" spans="1:19" x14ac:dyDescent="0.35">
      <c r="B62" s="19" t="e">
        <f>B55+#REF!+B58+B60+B59+B56</f>
        <v>#REF!</v>
      </c>
      <c r="C62" s="19" t="e">
        <f>C55+#REF!+C58+C60+C59+C56</f>
        <v>#REF!</v>
      </c>
      <c r="D62" s="19" t="e">
        <f>D55+#REF!+D58+D60+D59+D56</f>
        <v>#REF!</v>
      </c>
      <c r="E62" s="19" t="e">
        <f>E55+#REF!+E58+E60+E59+E56</f>
        <v>#REF!</v>
      </c>
      <c r="G62" s="43"/>
    </row>
    <row r="63" spans="1:19" ht="14" x14ac:dyDescent="0.3">
      <c r="A63" s="1" t="s">
        <v>12</v>
      </c>
      <c r="B63" s="2" t="e">
        <f>B62*B28</f>
        <v>#REF!</v>
      </c>
      <c r="C63" s="2" t="e">
        <f>C62*C28</f>
        <v>#REF!</v>
      </c>
      <c r="D63" s="2" t="e">
        <f>D62*D28</f>
        <v>#REF!</v>
      </c>
      <c r="E63" s="2" t="e">
        <f>E62*E28</f>
        <v>#REF!</v>
      </c>
      <c r="J63" s="1"/>
    </row>
    <row r="64" spans="1:19" ht="14" x14ac:dyDescent="0.3">
      <c r="B64" s="13"/>
      <c r="C64" s="13"/>
      <c r="D64" s="13"/>
      <c r="E64" s="13"/>
      <c r="F64" s="5"/>
      <c r="J64" s="1"/>
    </row>
    <row r="65" spans="1:10" ht="14" x14ac:dyDescent="0.3">
      <c r="B65" s="19" t="e">
        <f>B62+B63</f>
        <v>#REF!</v>
      </c>
      <c r="C65" s="19" t="e">
        <f>C62+C63</f>
        <v>#REF!</v>
      </c>
      <c r="D65" s="19" t="e">
        <f t="shared" ref="D65:E65" si="3">D62+D63</f>
        <v>#REF!</v>
      </c>
      <c r="E65" s="19" t="e">
        <f t="shared" si="3"/>
        <v>#REF!</v>
      </c>
      <c r="J65" s="1"/>
    </row>
    <row r="66" spans="1:10" ht="14" x14ac:dyDescent="0.3">
      <c r="A66" s="1" t="s">
        <v>17</v>
      </c>
      <c r="B66" s="2" t="e">
        <f>B65*B32</f>
        <v>#REF!</v>
      </c>
      <c r="C66" s="2" t="e">
        <f>C65*C32</f>
        <v>#REF!</v>
      </c>
      <c r="D66" s="2" t="e">
        <f>D65*D32</f>
        <v>#REF!</v>
      </c>
      <c r="E66" s="2" t="e">
        <f>E65*E32</f>
        <v>#REF!</v>
      </c>
      <c r="J66" s="1"/>
    </row>
    <row r="67" spans="1:10" ht="14" x14ac:dyDescent="0.3">
      <c r="B67" s="13"/>
      <c r="C67" s="13"/>
      <c r="D67" s="13"/>
      <c r="E67" s="13"/>
      <c r="F67" s="5"/>
      <c r="J67" s="1"/>
    </row>
    <row r="68" spans="1:10" ht="14" x14ac:dyDescent="0.3">
      <c r="B68" s="19" t="e">
        <f>B65+B66</f>
        <v>#REF!</v>
      </c>
      <c r="C68" s="19" t="e">
        <f>C65+C66</f>
        <v>#REF!</v>
      </c>
      <c r="D68" s="19" t="e">
        <f t="shared" ref="D68:E68" si="4">D65+D66</f>
        <v>#REF!</v>
      </c>
      <c r="E68" s="19" t="e">
        <f t="shared" si="4"/>
        <v>#REF!</v>
      </c>
      <c r="J68" s="1"/>
    </row>
    <row r="69" spans="1:10" ht="14" x14ac:dyDescent="0.3">
      <c r="B69" s="2"/>
      <c r="J69" s="1"/>
    </row>
    <row r="70" spans="1:10" ht="14" x14ac:dyDescent="0.3">
      <c r="A70" s="1" t="s">
        <v>18</v>
      </c>
      <c r="B70" s="19" t="e">
        <f>B15*#REF!</f>
        <v>#REF!</v>
      </c>
      <c r="C70" s="19" t="e">
        <f>C15*#REF!</f>
        <v>#REF!</v>
      </c>
      <c r="D70" s="19" t="e">
        <f>D15*#REF!</f>
        <v>#REF!</v>
      </c>
      <c r="E70" s="19" t="e">
        <f>E15*#REF!</f>
        <v>#REF!</v>
      </c>
      <c r="J70" s="1"/>
    </row>
    <row r="71" spans="1:10" ht="14" x14ac:dyDescent="0.3">
      <c r="B71" s="2"/>
      <c r="J71" s="1"/>
    </row>
    <row r="72" spans="1:10" ht="14" x14ac:dyDescent="0.3">
      <c r="A72" s="1" t="s">
        <v>19</v>
      </c>
      <c r="B72" s="19" t="e">
        <f>B68+B70</f>
        <v>#REF!</v>
      </c>
      <c r="C72" s="19" t="e">
        <f>C68+C70</f>
        <v>#REF!</v>
      </c>
      <c r="D72" s="19" t="e">
        <f t="shared" ref="D72:E72" si="5">D68+D70</f>
        <v>#REF!</v>
      </c>
      <c r="E72" s="19" t="e">
        <f t="shared" si="5"/>
        <v>#REF!</v>
      </c>
      <c r="J72" s="1"/>
    </row>
    <row r="73" spans="1:10" ht="14" x14ac:dyDescent="0.3">
      <c r="B73" s="2"/>
      <c r="J73" s="1"/>
    </row>
    <row r="74" spans="1:10" ht="14" x14ac:dyDescent="0.3">
      <c r="A74" s="1" t="s">
        <v>20</v>
      </c>
      <c r="B74" s="2" t="e">
        <f>B72*B35</f>
        <v>#REF!</v>
      </c>
      <c r="C74" s="2" t="e">
        <f>C72*C35</f>
        <v>#REF!</v>
      </c>
      <c r="D74" s="2" t="e">
        <f>D72*D35</f>
        <v>#REF!</v>
      </c>
      <c r="E74" s="2" t="e">
        <f>E72*E35</f>
        <v>#REF!</v>
      </c>
      <c r="J74" s="1"/>
    </row>
    <row r="75" spans="1:10" ht="14" x14ac:dyDescent="0.3">
      <c r="A75" s="1" t="s">
        <v>21</v>
      </c>
      <c r="B75" s="2" t="e">
        <f>B72*B36</f>
        <v>#REF!</v>
      </c>
      <c r="C75" s="2" t="e">
        <f>C72*C36</f>
        <v>#REF!</v>
      </c>
      <c r="D75" s="2" t="e">
        <f>D72*D36</f>
        <v>#REF!</v>
      </c>
      <c r="E75" s="2" t="e">
        <f>E72*E36</f>
        <v>#REF!</v>
      </c>
      <c r="J75" s="1"/>
    </row>
    <row r="76" spans="1:10" ht="14" x14ac:dyDescent="0.3">
      <c r="A76" s="10" t="s">
        <v>62</v>
      </c>
      <c r="B76" s="2" t="e">
        <f>B72*B37</f>
        <v>#REF!</v>
      </c>
      <c r="C76" s="2" t="e">
        <f>C72*C37</f>
        <v>#REF!</v>
      </c>
      <c r="D76" s="2" t="e">
        <f>D72*D37</f>
        <v>#REF!</v>
      </c>
      <c r="E76" s="2" t="e">
        <f>E72*E37</f>
        <v>#REF!</v>
      </c>
      <c r="J76" s="1"/>
    </row>
    <row r="77" spans="1:10" ht="14" x14ac:dyDescent="0.3">
      <c r="A77" s="1" t="s">
        <v>32</v>
      </c>
      <c r="B77" s="2" t="e">
        <f>B38*B72</f>
        <v>#REF!</v>
      </c>
      <c r="C77" s="2" t="e">
        <f>C38*C72</f>
        <v>#REF!</v>
      </c>
      <c r="D77" s="2" t="e">
        <f>D38*D72</f>
        <v>#REF!</v>
      </c>
      <c r="E77" s="2" t="e">
        <f>E38*E72</f>
        <v>#REF!</v>
      </c>
      <c r="J77" s="1"/>
    </row>
    <row r="78" spans="1:10" ht="14" x14ac:dyDescent="0.3">
      <c r="B78" s="13"/>
      <c r="C78" s="13"/>
      <c r="D78" s="13"/>
      <c r="E78" s="13"/>
      <c r="F78" s="5"/>
      <c r="J78" s="1"/>
    </row>
    <row r="79" spans="1:10" ht="14" x14ac:dyDescent="0.3">
      <c r="B79" s="19" t="e">
        <f>SUM(B74:B77)</f>
        <v>#REF!</v>
      </c>
      <c r="C79" s="19" t="e">
        <f>SUM(C74:C77)</f>
        <v>#REF!</v>
      </c>
      <c r="D79" s="19" t="e">
        <f t="shared" ref="D79:E79" si="6">SUM(D74:D77)</f>
        <v>#REF!</v>
      </c>
      <c r="E79" s="19" t="e">
        <f t="shared" si="6"/>
        <v>#REF!</v>
      </c>
      <c r="J79" s="1"/>
    </row>
    <row r="80" spans="1:10" ht="14" x14ac:dyDescent="0.3">
      <c r="B80" s="2"/>
      <c r="J80" s="1"/>
    </row>
    <row r="81" spans="1:10" ht="14" x14ac:dyDescent="0.3">
      <c r="A81" s="1" t="s">
        <v>36</v>
      </c>
      <c r="B81" s="2" t="e">
        <f>B72*B41</f>
        <v>#REF!</v>
      </c>
      <c r="C81" s="2" t="e">
        <f>C72*C41</f>
        <v>#REF!</v>
      </c>
      <c r="D81" s="2" t="e">
        <f>D72*D41</f>
        <v>#REF!</v>
      </c>
      <c r="E81" s="2" t="e">
        <f>E72*E41</f>
        <v>#REF!</v>
      </c>
      <c r="J81" s="1"/>
    </row>
    <row r="82" spans="1:10" ht="14" x14ac:dyDescent="0.3">
      <c r="A82" s="1" t="s">
        <v>53</v>
      </c>
      <c r="B82" s="2" t="e">
        <f>B72*B42</f>
        <v>#REF!</v>
      </c>
      <c r="C82" s="2" t="e">
        <f>C72*C42</f>
        <v>#REF!</v>
      </c>
      <c r="D82" s="2" t="e">
        <f>D72*D42</f>
        <v>#REF!</v>
      </c>
      <c r="E82" s="2" t="e">
        <f>E72*E42</f>
        <v>#REF!</v>
      </c>
      <c r="J82" s="1"/>
    </row>
    <row r="83" spans="1:10" ht="14" x14ac:dyDescent="0.3">
      <c r="A83" s="1" t="s">
        <v>37</v>
      </c>
      <c r="B83" s="2" t="e">
        <f>B72*B43</f>
        <v>#REF!</v>
      </c>
      <c r="C83" s="2" t="e">
        <f>C72*C43</f>
        <v>#REF!</v>
      </c>
      <c r="D83" s="2" t="e">
        <f>D72*D43</f>
        <v>#REF!</v>
      </c>
      <c r="E83" s="2" t="e">
        <f>E72*E43</f>
        <v>#REF!</v>
      </c>
      <c r="J83" s="1"/>
    </row>
    <row r="84" spans="1:10" ht="14" x14ac:dyDescent="0.3">
      <c r="A84" s="1" t="s">
        <v>38</v>
      </c>
      <c r="B84" s="2" t="e">
        <f>B72*B44</f>
        <v>#REF!</v>
      </c>
      <c r="C84" s="2" t="e">
        <f>C72*C44</f>
        <v>#REF!</v>
      </c>
      <c r="D84" s="2" t="e">
        <f>D72*D44</f>
        <v>#REF!</v>
      </c>
      <c r="E84" s="2" t="e">
        <f>E72*E44</f>
        <v>#REF!</v>
      </c>
      <c r="J84" s="1"/>
    </row>
    <row r="85" spans="1:10" ht="14" x14ac:dyDescent="0.3">
      <c r="A85" s="1" t="s">
        <v>39</v>
      </c>
      <c r="B85" s="2" t="e">
        <f>B72*B45</f>
        <v>#REF!</v>
      </c>
      <c r="C85" s="2" t="e">
        <f>C72*C45</f>
        <v>#REF!</v>
      </c>
      <c r="D85" s="2" t="e">
        <f>D72*D45</f>
        <v>#REF!</v>
      </c>
      <c r="E85" s="2" t="e">
        <f>E72*E45</f>
        <v>#REF!</v>
      </c>
      <c r="J85" s="1"/>
    </row>
    <row r="86" spans="1:10" ht="14" x14ac:dyDescent="0.3">
      <c r="B86" s="13"/>
      <c r="C86" s="13"/>
      <c r="D86" s="13"/>
      <c r="E86" s="13"/>
      <c r="F86" s="5"/>
      <c r="J86" s="1"/>
    </row>
    <row r="87" spans="1:10" ht="14" x14ac:dyDescent="0.3">
      <c r="B87" s="19" t="e">
        <f>SUM(B81:B85)</f>
        <v>#REF!</v>
      </c>
      <c r="C87" s="19" t="e">
        <f>SUM(C81:C85)</f>
        <v>#REF!</v>
      </c>
      <c r="D87" s="19" t="e">
        <f t="shared" ref="D87:E87" si="7">SUM(D81:D85)</f>
        <v>#REF!</v>
      </c>
      <c r="E87" s="19" t="e">
        <f t="shared" si="7"/>
        <v>#REF!</v>
      </c>
      <c r="J87" s="1"/>
    </row>
    <row r="88" spans="1:10" ht="14" x14ac:dyDescent="0.3">
      <c r="B88" s="2"/>
      <c r="J88" s="1"/>
    </row>
    <row r="89" spans="1:10" ht="14" x14ac:dyDescent="0.3">
      <c r="B89" s="19" t="e">
        <f>B87+B79+B72</f>
        <v>#REF!</v>
      </c>
      <c r="C89" s="19" t="e">
        <f>C87+C79+C72</f>
        <v>#REF!</v>
      </c>
      <c r="D89" s="19" t="e">
        <f t="shared" ref="D89:E89" si="8">D87+D79+D72</f>
        <v>#REF!</v>
      </c>
      <c r="E89" s="19" t="e">
        <f t="shared" si="8"/>
        <v>#REF!</v>
      </c>
      <c r="J89" s="1"/>
    </row>
    <row r="90" spans="1:10" ht="14" x14ac:dyDescent="0.3">
      <c r="B90" s="2"/>
      <c r="J90" s="1"/>
    </row>
    <row r="91" spans="1:10" ht="14" x14ac:dyDescent="0.3">
      <c r="A91" s="1" t="s">
        <v>40</v>
      </c>
      <c r="B91" s="2" t="e">
        <f>B89*4</f>
        <v>#REF!</v>
      </c>
      <c r="C91" s="2" t="e">
        <f>C89*2</f>
        <v>#REF!</v>
      </c>
      <c r="D91" s="2" t="e">
        <f>D89/3*4</f>
        <v>#REF!</v>
      </c>
      <c r="E91" s="2" t="e">
        <f>E89*1</f>
        <v>#REF!</v>
      </c>
      <c r="J91" s="1"/>
    </row>
    <row r="92" spans="1:10" ht="14" x14ac:dyDescent="0.3">
      <c r="B92" s="2"/>
      <c r="J92" s="1"/>
    </row>
    <row r="93" spans="1:10" ht="14" x14ac:dyDescent="0.3">
      <c r="A93" s="1" t="s">
        <v>41</v>
      </c>
      <c r="B93" s="6">
        <v>0.1</v>
      </c>
      <c r="C93" s="6">
        <v>0.1</v>
      </c>
      <c r="D93" s="6">
        <v>0.1</v>
      </c>
      <c r="E93" s="6">
        <v>0.1</v>
      </c>
      <c r="J93" s="1"/>
    </row>
    <row r="94" spans="1:10" thickBot="1" x14ac:dyDescent="0.35">
      <c r="B94" s="2"/>
      <c r="J94" s="1"/>
    </row>
    <row r="95" spans="1:10" thickBot="1" x14ac:dyDescent="0.35">
      <c r="A95" s="10" t="s">
        <v>60</v>
      </c>
      <c r="B95" s="12" t="e">
        <f>B91*(1+B93)</f>
        <v>#REF!</v>
      </c>
      <c r="C95" s="12" t="e">
        <f>C91*(1+C93)</f>
        <v>#REF!</v>
      </c>
      <c r="D95" s="12" t="e">
        <f t="shared" ref="D95:E95" si="9">D91*(1+D93)</f>
        <v>#REF!</v>
      </c>
      <c r="E95" s="12" t="e">
        <f t="shared" si="9"/>
        <v>#REF!</v>
      </c>
      <c r="F95" s="3"/>
      <c r="J95" s="1"/>
    </row>
    <row r="97" spans="1:10" ht="14" x14ac:dyDescent="0.3">
      <c r="A97" s="1" t="s">
        <v>57</v>
      </c>
      <c r="B97" s="6">
        <v>0.15</v>
      </c>
      <c r="C97" s="6">
        <v>0.65</v>
      </c>
      <c r="D97" s="6">
        <v>0.1</v>
      </c>
      <c r="E97" s="6">
        <v>0.1</v>
      </c>
      <c r="J97" s="1"/>
    </row>
    <row r="100" spans="1:10" ht="14" x14ac:dyDescent="0.3">
      <c r="A100" s="1" t="s">
        <v>58</v>
      </c>
      <c r="B100" s="7" t="e">
        <f>(B95*B97)+(C97*C95)+(D97*D95)+(E95*E97)</f>
        <v>#REF!</v>
      </c>
      <c r="J100" s="1"/>
    </row>
    <row r="103" spans="1:10" ht="14" x14ac:dyDescent="0.3">
      <c r="J103" s="1"/>
    </row>
    <row r="104" spans="1:10" ht="14" x14ac:dyDescent="0.3">
      <c r="J104" s="1"/>
    </row>
    <row r="105" spans="1:10" ht="14" x14ac:dyDescent="0.3">
      <c r="J105" s="1"/>
    </row>
    <row r="114" spans="1:10" ht="14" x14ac:dyDescent="0.3">
      <c r="A114" s="1" t="s">
        <v>42</v>
      </c>
      <c r="J114" s="1"/>
    </row>
    <row r="115" spans="1:10" ht="14" x14ac:dyDescent="0.3">
      <c r="A115" s="1" t="s">
        <v>43</v>
      </c>
      <c r="J115" s="1"/>
    </row>
    <row r="116" spans="1:10" ht="14" x14ac:dyDescent="0.3">
      <c r="A116" s="1" t="s">
        <v>44</v>
      </c>
      <c r="J116" s="1"/>
    </row>
    <row r="117" spans="1:10" ht="14" x14ac:dyDescent="0.3">
      <c r="A117" s="1" t="s">
        <v>45</v>
      </c>
      <c r="J117" s="1"/>
    </row>
    <row r="118" spans="1:10" ht="14" x14ac:dyDescent="0.3">
      <c r="A118" s="1" t="s">
        <v>48</v>
      </c>
      <c r="J118" s="1"/>
    </row>
    <row r="119" spans="1:10" ht="14" x14ac:dyDescent="0.3">
      <c r="A119" s="1" t="s">
        <v>46</v>
      </c>
      <c r="J119" s="1"/>
    </row>
    <row r="120" spans="1:10" ht="14" x14ac:dyDescent="0.3">
      <c r="A120" s="1" t="s">
        <v>49</v>
      </c>
      <c r="J120" s="1"/>
    </row>
    <row r="121" spans="1:10" ht="14" x14ac:dyDescent="0.3">
      <c r="A121" s="1" t="s">
        <v>54</v>
      </c>
      <c r="J121" s="1"/>
    </row>
  </sheetData>
  <sheetProtection password="DE62" sheet="1" objects="1" scenarios="1"/>
  <mergeCells count="3">
    <mergeCell ref="G1:P1"/>
    <mergeCell ref="G3:P3"/>
    <mergeCell ref="G5:P5"/>
  </mergeCells>
  <pageMargins left="0.70866141732283472" right="0.70866141732283472" top="0.74803149606299213" bottom="0.74803149606299213" header="0.31496062992125984" footer="0.31496062992125984"/>
  <pageSetup paperSize="9" scale="6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21"/>
  <sheetViews>
    <sheetView topLeftCell="G25" zoomScaleNormal="100" workbookViewId="0">
      <selection activeCell="S30" sqref="S30"/>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4.36328125" style="1" customWidth="1"/>
    <col min="17" max="17" width="9.08984375" style="1"/>
    <col min="18" max="18" width="4.453125" style="1" customWidth="1"/>
    <col min="19" max="20" width="9.08984375" style="1"/>
    <col min="21" max="23" width="9.08984375" style="1" customWidth="1"/>
    <col min="24" max="16384" width="9.08984375" style="1"/>
  </cols>
  <sheetData>
    <row r="1" spans="1:16" ht="15" customHeight="1" x14ac:dyDescent="0.4">
      <c r="G1" s="232" t="s">
        <v>80</v>
      </c>
      <c r="H1" s="232"/>
      <c r="I1" s="232"/>
      <c r="J1" s="232"/>
      <c r="K1" s="232"/>
      <c r="L1" s="232"/>
      <c r="M1" s="232"/>
      <c r="N1" s="232"/>
      <c r="O1" s="232"/>
      <c r="P1" s="232"/>
    </row>
    <row r="2" spans="1:16" x14ac:dyDescent="0.35">
      <c r="G2" s="34"/>
      <c r="H2" s="34"/>
      <c r="I2" s="34"/>
      <c r="J2" s="44"/>
      <c r="K2" s="34"/>
      <c r="L2" s="34"/>
      <c r="M2" s="34"/>
      <c r="N2" s="34"/>
      <c r="O2" s="34"/>
      <c r="P2" s="34"/>
    </row>
    <row r="3" spans="1:16" s="41" customFormat="1" ht="15" customHeight="1" x14ac:dyDescent="0.4">
      <c r="C3" s="42"/>
      <c r="D3" s="42"/>
      <c r="E3" s="42"/>
      <c r="F3" s="42"/>
      <c r="G3" s="233" t="s">
        <v>86</v>
      </c>
      <c r="H3" s="233"/>
      <c r="I3" s="233"/>
      <c r="J3" s="233"/>
      <c r="K3" s="233"/>
      <c r="L3" s="233"/>
      <c r="M3" s="233"/>
      <c r="N3" s="233"/>
      <c r="O3" s="233"/>
      <c r="P3" s="233"/>
    </row>
    <row r="4" spans="1:16" x14ac:dyDescent="0.35">
      <c r="G4" s="34"/>
      <c r="H4" s="34"/>
      <c r="I4" s="34"/>
      <c r="J4" s="44"/>
      <c r="K4" s="34"/>
      <c r="L4" s="34"/>
      <c r="M4" s="34"/>
      <c r="N4" s="34"/>
      <c r="O4" s="34"/>
      <c r="P4" s="34"/>
    </row>
    <row r="5" spans="1:16" s="41" customFormat="1" ht="15" customHeight="1" x14ac:dyDescent="0.4">
      <c r="C5" s="42"/>
      <c r="D5" s="42"/>
      <c r="E5" s="42"/>
      <c r="F5" s="42"/>
      <c r="G5" s="232" t="s">
        <v>95</v>
      </c>
      <c r="H5" s="232"/>
      <c r="I5" s="232"/>
      <c r="J5" s="232"/>
      <c r="K5" s="232"/>
      <c r="L5" s="232"/>
      <c r="M5" s="232"/>
      <c r="N5" s="232"/>
      <c r="O5" s="232"/>
      <c r="P5" s="232"/>
    </row>
    <row r="7" spans="1:16" ht="14" x14ac:dyDescent="0.3">
      <c r="I7" s="47" t="s">
        <v>78</v>
      </c>
      <c r="J7" s="48"/>
      <c r="K7" s="48"/>
      <c r="L7" s="48"/>
      <c r="M7" s="48"/>
      <c r="N7" s="48"/>
      <c r="O7" s="48"/>
      <c r="P7" s="49"/>
    </row>
    <row r="8" spans="1:16" ht="14" x14ac:dyDescent="0.3">
      <c r="I8" s="50" t="s">
        <v>74</v>
      </c>
      <c r="J8" s="51"/>
      <c r="L8" s="29"/>
      <c r="M8" s="52" t="s">
        <v>73</v>
      </c>
      <c r="O8" s="30"/>
      <c r="P8" s="53"/>
    </row>
    <row r="9" spans="1:16" ht="14" x14ac:dyDescent="0.3">
      <c r="I9" s="54"/>
      <c r="J9" s="55"/>
      <c r="K9" s="55"/>
      <c r="L9" s="55"/>
      <c r="M9" s="55"/>
      <c r="N9" s="55"/>
      <c r="O9" s="55"/>
      <c r="P9" s="56"/>
    </row>
    <row r="10" spans="1:16" ht="14" x14ac:dyDescent="0.3">
      <c r="J10" s="1"/>
    </row>
    <row r="11" spans="1:16" ht="14" x14ac:dyDescent="0.3">
      <c r="A11" s="11" t="s">
        <v>63</v>
      </c>
      <c r="J11" s="1"/>
      <c r="K11" s="15" t="s">
        <v>70</v>
      </c>
      <c r="M11" s="15" t="s">
        <v>69</v>
      </c>
    </row>
    <row r="12" spans="1:16" ht="14" x14ac:dyDescent="0.3">
      <c r="J12" s="1"/>
    </row>
    <row r="13" spans="1:16" ht="14" x14ac:dyDescent="0.3">
      <c r="A13" s="1" t="s">
        <v>0</v>
      </c>
      <c r="B13" s="9">
        <v>15</v>
      </c>
      <c r="C13" s="9">
        <v>30</v>
      </c>
      <c r="D13" s="9">
        <v>45</v>
      </c>
      <c r="E13" s="9">
        <v>60</v>
      </c>
      <c r="G13" s="20" t="s">
        <v>1</v>
      </c>
      <c r="I13" s="10" t="s">
        <v>71</v>
      </c>
      <c r="J13" s="1"/>
      <c r="K13" s="33">
        <v>60</v>
      </c>
      <c r="M13" s="16"/>
    </row>
    <row r="14" spans="1:16" ht="14" x14ac:dyDescent="0.3">
      <c r="B14" s="2"/>
      <c r="G14" s="20"/>
      <c r="J14" s="1"/>
      <c r="K14" s="34"/>
    </row>
    <row r="15" spans="1:16" ht="14" x14ac:dyDescent="0.3">
      <c r="A15" s="1" t="s">
        <v>2</v>
      </c>
      <c r="B15" s="2">
        <v>2</v>
      </c>
      <c r="C15" s="2">
        <v>2</v>
      </c>
      <c r="D15" s="2">
        <v>2</v>
      </c>
      <c r="E15" s="2">
        <v>2</v>
      </c>
      <c r="G15" s="20" t="s">
        <v>4</v>
      </c>
      <c r="I15" s="10" t="s">
        <v>65</v>
      </c>
      <c r="J15" s="1"/>
      <c r="K15" s="33">
        <v>4</v>
      </c>
      <c r="M15" s="16"/>
    </row>
    <row r="16" spans="1:16" ht="14" x14ac:dyDescent="0.3">
      <c r="B16" s="2"/>
      <c r="G16" s="20"/>
      <c r="J16" s="1"/>
      <c r="K16" s="34"/>
      <c r="M16" s="16"/>
    </row>
    <row r="17" spans="1:21" ht="14" x14ac:dyDescent="0.3">
      <c r="A17" s="1" t="s">
        <v>3</v>
      </c>
      <c r="B17" s="8">
        <v>25</v>
      </c>
      <c r="C17" s="8">
        <v>25</v>
      </c>
      <c r="D17" s="8">
        <v>25</v>
      </c>
      <c r="E17" s="8">
        <v>25</v>
      </c>
      <c r="G17" s="20" t="s">
        <v>5</v>
      </c>
      <c r="I17" s="10" t="s">
        <v>72</v>
      </c>
      <c r="J17" s="1"/>
      <c r="K17" s="33">
        <v>21</v>
      </c>
      <c r="M17" s="16"/>
      <c r="O17" s="16"/>
      <c r="P17" s="16"/>
      <c r="Q17" s="57">
        <f>60/Q19*K15</f>
        <v>20.99737532808399</v>
      </c>
      <c r="R17" s="16"/>
      <c r="T17" s="16"/>
      <c r="U17" s="16"/>
    </row>
    <row r="18" spans="1:21" ht="14" x14ac:dyDescent="0.3">
      <c r="B18" s="2"/>
      <c r="G18" s="20"/>
      <c r="J18" s="1"/>
      <c r="O18" s="16"/>
      <c r="P18" s="16"/>
      <c r="Q18" s="58"/>
      <c r="R18" s="16"/>
      <c r="T18" s="16"/>
      <c r="U18" s="16"/>
    </row>
    <row r="19" spans="1:21" ht="14" x14ac:dyDescent="0.3">
      <c r="A19" s="1" t="s">
        <v>11</v>
      </c>
      <c r="B19" s="2">
        <f>B15/B17*60</f>
        <v>4.8</v>
      </c>
      <c r="C19" s="2">
        <f>C15/C17*60</f>
        <v>4.8</v>
      </c>
      <c r="D19" s="2">
        <f t="shared" ref="D19:E19" si="0">D15/D17*60</f>
        <v>4.8</v>
      </c>
      <c r="E19" s="2">
        <f t="shared" si="0"/>
        <v>4.8</v>
      </c>
      <c r="G19" s="20" t="s">
        <v>1</v>
      </c>
      <c r="I19" s="10" t="s">
        <v>67</v>
      </c>
      <c r="J19" s="1"/>
      <c r="K19" s="23">
        <f>+(K15/K17)*60</f>
        <v>11.428571428571427</v>
      </c>
      <c r="M19" s="24">
        <f>+K23*(K19/60)</f>
        <v>1.3714285714285712</v>
      </c>
      <c r="N19" s="25"/>
      <c r="O19" s="26"/>
      <c r="P19" s="27"/>
      <c r="Q19" s="59">
        <v>11.43</v>
      </c>
      <c r="R19" s="22"/>
      <c r="T19" s="16"/>
      <c r="U19" s="16"/>
    </row>
    <row r="20" spans="1:21" ht="14" x14ac:dyDescent="0.3">
      <c r="B20" s="2"/>
      <c r="G20" s="20"/>
      <c r="J20" s="1"/>
      <c r="M20" s="25"/>
      <c r="N20" s="25"/>
      <c r="O20" s="26"/>
      <c r="P20" s="26"/>
      <c r="Q20" s="26"/>
      <c r="R20" s="16"/>
      <c r="S20" s="16"/>
      <c r="T20" s="16"/>
      <c r="U20" s="16"/>
    </row>
    <row r="21" spans="1:21" ht="14" x14ac:dyDescent="0.3">
      <c r="A21" s="10" t="s">
        <v>64</v>
      </c>
      <c r="B21" s="2">
        <v>4</v>
      </c>
      <c r="C21" s="2">
        <v>4</v>
      </c>
      <c r="D21" s="2">
        <v>4</v>
      </c>
      <c r="E21" s="2">
        <v>4</v>
      </c>
      <c r="G21" s="20" t="s">
        <v>1</v>
      </c>
      <c r="I21" s="10" t="s">
        <v>64</v>
      </c>
      <c r="J21" s="1"/>
      <c r="K21" s="33">
        <v>0</v>
      </c>
      <c r="M21" s="24">
        <f>+K23*(K21/60)</f>
        <v>0</v>
      </c>
      <c r="N21" s="25"/>
      <c r="O21" s="26"/>
      <c r="P21" s="27"/>
      <c r="Q21" s="26"/>
      <c r="R21" s="22"/>
      <c r="S21" s="16"/>
      <c r="T21" s="16"/>
      <c r="U21" s="16"/>
    </row>
    <row r="22" spans="1:21" ht="14" x14ac:dyDescent="0.3">
      <c r="B22" s="2"/>
      <c r="G22" s="20"/>
      <c r="J22" s="1"/>
      <c r="K22" s="34"/>
      <c r="M22" s="25"/>
      <c r="N22" s="25"/>
      <c r="O22" s="25"/>
      <c r="P22" s="25"/>
      <c r="Q22" s="25"/>
    </row>
    <row r="23" spans="1:21" ht="14" x14ac:dyDescent="0.3">
      <c r="A23" s="1" t="s">
        <v>50</v>
      </c>
      <c r="B23" s="2">
        <v>7.48</v>
      </c>
      <c r="C23" s="2">
        <v>7.48</v>
      </c>
      <c r="D23" s="2">
        <v>7.48</v>
      </c>
      <c r="E23" s="2">
        <v>7.48</v>
      </c>
      <c r="G23" s="20" t="s">
        <v>6</v>
      </c>
      <c r="I23" s="40" t="s">
        <v>88</v>
      </c>
      <c r="J23" s="1"/>
      <c r="K23" s="35">
        <v>7.2</v>
      </c>
      <c r="M23" s="24">
        <f>+(K23/60)*K13</f>
        <v>7.2</v>
      </c>
      <c r="N23" s="28"/>
      <c r="O23" s="23">
        <f>+M23+M36+M21+M19+M25</f>
        <v>9.9714285714285715</v>
      </c>
      <c r="P23" s="25"/>
      <c r="Q23" s="25"/>
    </row>
    <row r="24" spans="1:21" ht="14" x14ac:dyDescent="0.3">
      <c r="B24" s="2"/>
      <c r="J24" s="1"/>
      <c r="K24" s="34"/>
      <c r="M24" s="25"/>
      <c r="N24" s="25"/>
      <c r="O24" s="25"/>
      <c r="P24" s="25"/>
      <c r="Q24" s="25"/>
    </row>
    <row r="25" spans="1:21" ht="14" x14ac:dyDescent="0.3">
      <c r="A25" s="1" t="s">
        <v>13</v>
      </c>
      <c r="B25" s="2"/>
      <c r="G25" s="20" t="s">
        <v>6</v>
      </c>
      <c r="I25" s="40" t="s">
        <v>87</v>
      </c>
      <c r="J25" s="1"/>
      <c r="K25" s="35">
        <v>0</v>
      </c>
      <c r="M25" s="23">
        <f>+K25/60*K13</f>
        <v>0</v>
      </c>
      <c r="N25" s="25"/>
      <c r="O25" s="25"/>
      <c r="P25" s="25"/>
      <c r="Q25" s="25"/>
    </row>
    <row r="26" spans="1:21" ht="14" x14ac:dyDescent="0.3">
      <c r="A26" s="1" t="s">
        <v>28</v>
      </c>
      <c r="B26" s="3">
        <v>0.01</v>
      </c>
      <c r="C26" s="3">
        <v>0.01</v>
      </c>
      <c r="D26" s="3">
        <v>0.01</v>
      </c>
      <c r="E26" s="3">
        <v>0.01</v>
      </c>
      <c r="F26" s="3"/>
      <c r="J26" s="1"/>
      <c r="K26" s="34"/>
      <c r="M26" s="25"/>
      <c r="N26" s="25"/>
      <c r="O26" s="25"/>
      <c r="P26" s="25"/>
      <c r="Q26" s="25"/>
    </row>
    <row r="27" spans="1:21" ht="14" x14ac:dyDescent="0.3">
      <c r="A27" s="1" t="s">
        <v>55</v>
      </c>
      <c r="B27" s="3">
        <v>0.02</v>
      </c>
      <c r="C27" s="3">
        <v>0.02</v>
      </c>
      <c r="D27" s="3">
        <v>0.02</v>
      </c>
      <c r="E27" s="3">
        <v>0.02</v>
      </c>
      <c r="F27" s="3"/>
      <c r="I27" s="10" t="s">
        <v>68</v>
      </c>
      <c r="J27" s="1"/>
      <c r="K27" s="36">
        <v>0</v>
      </c>
      <c r="M27" s="24">
        <f>+O23*K27</f>
        <v>0</v>
      </c>
      <c r="N27" s="25"/>
      <c r="O27" s="25"/>
      <c r="P27" s="25"/>
      <c r="Q27" s="25"/>
    </row>
    <row r="28" spans="1:21" ht="14" x14ac:dyDescent="0.3">
      <c r="A28" s="1" t="s">
        <v>14</v>
      </c>
      <c r="B28" s="3">
        <v>5.0000000000000001E-3</v>
      </c>
      <c r="C28" s="3">
        <v>5.0000000000000001E-3</v>
      </c>
      <c r="D28" s="3">
        <v>5.0000000000000001E-3</v>
      </c>
      <c r="E28" s="3">
        <v>5.0000000000000001E-3</v>
      </c>
      <c r="F28" s="3"/>
      <c r="J28" s="1"/>
      <c r="K28" s="34"/>
      <c r="M28" s="25"/>
      <c r="N28" s="25"/>
      <c r="O28" s="25"/>
      <c r="P28" s="25"/>
      <c r="Q28" s="25"/>
    </row>
    <row r="29" spans="1:21" ht="14" x14ac:dyDescent="0.3">
      <c r="A29" s="1" t="s">
        <v>51</v>
      </c>
      <c r="B29" s="3">
        <v>1.2500000000000001E-2</v>
      </c>
      <c r="C29" s="3">
        <v>1.2500000000000001E-2</v>
      </c>
      <c r="D29" s="3">
        <v>1.2500000000000001E-2</v>
      </c>
      <c r="E29" s="3">
        <v>1.2500000000000001E-2</v>
      </c>
      <c r="F29" s="3"/>
      <c r="I29" s="1" t="s">
        <v>28</v>
      </c>
      <c r="J29" s="1"/>
      <c r="K29" s="37">
        <v>1.7299999999999999E-2</v>
      </c>
      <c r="M29" s="24">
        <f>+$O$23*K29</f>
        <v>0.17250571428571429</v>
      </c>
      <c r="N29" s="25"/>
      <c r="O29" s="25"/>
      <c r="P29" s="25"/>
      <c r="Q29" s="25"/>
    </row>
    <row r="30" spans="1:21" ht="14" x14ac:dyDescent="0.3">
      <c r="A30" s="1" t="s">
        <v>15</v>
      </c>
      <c r="B30" s="3">
        <v>0.1208</v>
      </c>
      <c r="C30" s="3">
        <v>0.1208</v>
      </c>
      <c r="D30" s="3">
        <v>0.1208</v>
      </c>
      <c r="E30" s="3">
        <v>0.1208</v>
      </c>
      <c r="F30" s="3"/>
      <c r="I30" s="1" t="s">
        <v>14</v>
      </c>
      <c r="J30" s="1"/>
      <c r="K30" s="37">
        <v>0.01</v>
      </c>
      <c r="M30" s="24">
        <f t="shared" ref="M30:M34" si="1">+$O$23*K30</f>
        <v>9.9714285714285714E-2</v>
      </c>
      <c r="N30" s="25"/>
      <c r="O30" s="25"/>
      <c r="P30" s="25"/>
      <c r="Q30" s="25"/>
    </row>
    <row r="31" spans="1:21" ht="14" x14ac:dyDescent="0.3">
      <c r="A31" s="1" t="s">
        <v>29</v>
      </c>
      <c r="B31" s="3">
        <v>2.5000000000000001E-3</v>
      </c>
      <c r="C31" s="3">
        <v>2.5000000000000001E-3</v>
      </c>
      <c r="D31" s="3">
        <v>2.5000000000000001E-3</v>
      </c>
      <c r="E31" s="3">
        <v>2.5000000000000001E-3</v>
      </c>
      <c r="F31" s="3"/>
      <c r="I31" s="63" t="s">
        <v>94</v>
      </c>
      <c r="J31" s="1"/>
      <c r="K31" s="37">
        <v>5.0000000000000001E-3</v>
      </c>
      <c r="M31" s="24">
        <f t="shared" si="1"/>
        <v>4.9857142857142857E-2</v>
      </c>
      <c r="N31" s="25"/>
      <c r="O31" s="25"/>
      <c r="P31" s="25"/>
      <c r="Q31" s="25"/>
    </row>
    <row r="32" spans="1:21" ht="14" x14ac:dyDescent="0.3">
      <c r="A32" s="1" t="s">
        <v>16</v>
      </c>
      <c r="B32" s="3">
        <v>0.08</v>
      </c>
      <c r="C32" s="3">
        <v>0.08</v>
      </c>
      <c r="D32" s="3">
        <v>0.08</v>
      </c>
      <c r="E32" s="3">
        <v>0.08</v>
      </c>
      <c r="F32" s="3"/>
      <c r="I32" s="1" t="s">
        <v>15</v>
      </c>
      <c r="J32" s="1"/>
      <c r="K32" s="37">
        <v>0.1207</v>
      </c>
      <c r="M32" s="24">
        <f t="shared" si="1"/>
        <v>1.2035514285714286</v>
      </c>
      <c r="N32" s="25"/>
      <c r="O32" s="25"/>
      <c r="P32" s="25"/>
      <c r="Q32" s="25"/>
    </row>
    <row r="33" spans="1:19" ht="14" x14ac:dyDescent="0.3">
      <c r="B33" s="2"/>
      <c r="I33" s="1" t="s">
        <v>29</v>
      </c>
      <c r="J33" s="1"/>
      <c r="K33" s="38">
        <v>3.0000000000000001E-3</v>
      </c>
      <c r="M33" s="24">
        <f t="shared" si="1"/>
        <v>2.9914285714285716E-2</v>
      </c>
      <c r="N33" s="25"/>
      <c r="O33" s="25"/>
      <c r="P33" s="25"/>
      <c r="Q33" s="25"/>
    </row>
    <row r="34" spans="1:19" ht="14" x14ac:dyDescent="0.3">
      <c r="A34" s="1" t="s">
        <v>22</v>
      </c>
      <c r="B34" s="2"/>
      <c r="I34" s="1" t="s">
        <v>16</v>
      </c>
      <c r="J34" s="1"/>
      <c r="K34" s="37">
        <v>9.5000000000000001E-2</v>
      </c>
      <c r="M34" s="24">
        <f t="shared" si="1"/>
        <v>0.94728571428571429</v>
      </c>
      <c r="N34" s="25"/>
      <c r="O34" s="24">
        <f>SUM(M19:M34)</f>
        <v>11.074257142857142</v>
      </c>
      <c r="P34" s="25"/>
      <c r="Q34" s="25"/>
    </row>
    <row r="35" spans="1:19" ht="14" x14ac:dyDescent="0.3">
      <c r="A35" s="1" t="s">
        <v>23</v>
      </c>
      <c r="B35" s="4">
        <v>4.0000000000000001E-3</v>
      </c>
      <c r="C35" s="4">
        <v>4.0000000000000001E-3</v>
      </c>
      <c r="D35" s="4">
        <v>4.0000000000000001E-3</v>
      </c>
      <c r="E35" s="4">
        <v>4.0000000000000001E-3</v>
      </c>
      <c r="F35" s="4"/>
      <c r="J35" s="1"/>
      <c r="K35" s="39"/>
      <c r="M35" s="30"/>
      <c r="N35" s="25"/>
      <c r="O35" s="25"/>
      <c r="P35" s="25"/>
      <c r="Q35" s="25"/>
    </row>
    <row r="36" spans="1:19" ht="14" x14ac:dyDescent="0.3">
      <c r="A36" s="1" t="s">
        <v>24</v>
      </c>
      <c r="B36" s="4">
        <v>0.01</v>
      </c>
      <c r="C36" s="4">
        <v>0.01</v>
      </c>
      <c r="D36" s="4">
        <v>0.01</v>
      </c>
      <c r="E36" s="4">
        <v>0.01</v>
      </c>
      <c r="F36" s="4"/>
      <c r="I36" s="10" t="s">
        <v>66</v>
      </c>
      <c r="J36" s="1"/>
      <c r="K36" s="35">
        <v>0.35</v>
      </c>
      <c r="M36" s="24">
        <f>+K15*K36</f>
        <v>1.4</v>
      </c>
      <c r="N36" s="25"/>
      <c r="O36" s="25"/>
      <c r="P36" s="25"/>
      <c r="Q36" s="24">
        <f>+O34+M36</f>
        <v>12.474257142857143</v>
      </c>
      <c r="S36" s="17" t="s">
        <v>76</v>
      </c>
    </row>
    <row r="37" spans="1:19" ht="14" x14ac:dyDescent="0.3">
      <c r="A37" s="1" t="s">
        <v>25</v>
      </c>
      <c r="B37" s="4">
        <v>0.01</v>
      </c>
      <c r="C37" s="4">
        <v>0.01</v>
      </c>
      <c r="D37" s="4">
        <v>0.01</v>
      </c>
      <c r="E37" s="4">
        <v>0.01</v>
      </c>
      <c r="F37" s="4"/>
      <c r="J37" s="1"/>
      <c r="K37" s="34"/>
      <c r="M37" s="25"/>
      <c r="N37" s="25"/>
      <c r="O37" s="25"/>
      <c r="P37" s="25"/>
      <c r="Q37" s="25"/>
    </row>
    <row r="38" spans="1:19" ht="14" x14ac:dyDescent="0.3">
      <c r="A38" s="1" t="s">
        <v>26</v>
      </c>
      <c r="B38" s="4">
        <v>7.4999999999999997E-3</v>
      </c>
      <c r="C38" s="4">
        <v>7.4999999999999997E-3</v>
      </c>
      <c r="D38" s="4">
        <v>7.4999999999999997E-3</v>
      </c>
      <c r="E38" s="4">
        <v>7.4999999999999997E-3</v>
      </c>
      <c r="F38" s="4"/>
      <c r="I38" s="1" t="s">
        <v>23</v>
      </c>
      <c r="J38" s="1"/>
      <c r="K38" s="37">
        <v>8.5000000000000006E-3</v>
      </c>
      <c r="M38" s="24">
        <f>+$Q$36*K38</f>
        <v>0.10603118571428571</v>
      </c>
      <c r="N38" s="25"/>
      <c r="O38" s="25"/>
      <c r="P38" s="25"/>
      <c r="Q38" s="25"/>
    </row>
    <row r="39" spans="1:19" ht="14" x14ac:dyDescent="0.3">
      <c r="B39" s="4"/>
      <c r="C39" s="4"/>
      <c r="D39" s="4"/>
      <c r="E39" s="4"/>
      <c r="F39" s="4"/>
      <c r="I39" s="1" t="s">
        <v>24</v>
      </c>
      <c r="J39" s="1"/>
      <c r="K39" s="37">
        <v>1.0999999999999999E-2</v>
      </c>
      <c r="M39" s="24">
        <f>+$Q$36*K39</f>
        <v>0.13721682857142856</v>
      </c>
      <c r="N39" s="25"/>
      <c r="O39" s="25"/>
      <c r="P39" s="25"/>
      <c r="Q39" s="25"/>
    </row>
    <row r="40" spans="1:19" ht="14" x14ac:dyDescent="0.3">
      <c r="A40" s="1" t="s">
        <v>33</v>
      </c>
      <c r="B40" s="4"/>
      <c r="C40" s="4"/>
      <c r="D40" s="4"/>
      <c r="E40" s="4"/>
      <c r="F40" s="4"/>
      <c r="I40" s="60" t="s">
        <v>90</v>
      </c>
      <c r="J40" s="1"/>
      <c r="K40" s="37">
        <v>2.35E-2</v>
      </c>
      <c r="M40" s="24">
        <f>+$Q$36*K40</f>
        <v>0.29314504285714288</v>
      </c>
      <c r="N40" s="25"/>
      <c r="O40" s="25"/>
      <c r="P40" s="25"/>
      <c r="Q40" s="25"/>
    </row>
    <row r="41" spans="1:19" ht="14" x14ac:dyDescent="0.3">
      <c r="A41" s="1" t="s">
        <v>47</v>
      </c>
      <c r="B41" s="4">
        <v>0.15</v>
      </c>
      <c r="C41" s="4">
        <v>0.15</v>
      </c>
      <c r="D41" s="4">
        <v>0.15</v>
      </c>
      <c r="E41" s="4">
        <v>0.15</v>
      </c>
      <c r="F41" s="4"/>
      <c r="I41" s="1" t="s">
        <v>26</v>
      </c>
      <c r="J41" s="1"/>
      <c r="K41" s="37">
        <v>8.9999999999999993E-3</v>
      </c>
      <c r="M41" s="24">
        <f>+$Q$36*K41</f>
        <v>0.11226831428571428</v>
      </c>
      <c r="N41" s="25"/>
      <c r="O41" s="24">
        <f>SUM(M38:M41)+Q36</f>
        <v>13.122918514285715</v>
      </c>
      <c r="P41" s="25"/>
      <c r="Q41" s="25"/>
    </row>
    <row r="42" spans="1:19" ht="14" x14ac:dyDescent="0.3">
      <c r="A42" s="10" t="s">
        <v>61</v>
      </c>
      <c r="B42" s="4">
        <v>0.03</v>
      </c>
      <c r="C42" s="4">
        <v>0.03</v>
      </c>
      <c r="D42" s="4">
        <v>0.03</v>
      </c>
      <c r="E42" s="4">
        <v>0.03</v>
      </c>
      <c r="F42" s="4"/>
      <c r="J42" s="1"/>
      <c r="K42" s="34"/>
      <c r="M42" s="31"/>
      <c r="N42" s="25"/>
      <c r="O42" s="25"/>
      <c r="P42" s="25"/>
      <c r="Q42" s="25"/>
    </row>
    <row r="43" spans="1:19" ht="14" x14ac:dyDescent="0.3">
      <c r="A43" s="1" t="s">
        <v>27</v>
      </c>
      <c r="B43" s="4">
        <v>0.01</v>
      </c>
      <c r="C43" s="4">
        <v>0.01</v>
      </c>
      <c r="D43" s="4">
        <v>0.01</v>
      </c>
      <c r="E43" s="4">
        <v>0.01</v>
      </c>
      <c r="F43" s="4"/>
      <c r="I43" s="1" t="s">
        <v>47</v>
      </c>
      <c r="J43" s="1"/>
      <c r="K43" s="37">
        <v>0.13900000000000001</v>
      </c>
      <c r="M43" s="24">
        <f t="shared" ref="M43:M48" si="2">+$Q$36*K43</f>
        <v>1.733921742857143</v>
      </c>
      <c r="N43" s="25"/>
      <c r="O43" s="25"/>
      <c r="P43" s="25"/>
      <c r="Q43" s="25"/>
    </row>
    <row r="44" spans="1:19" ht="14" x14ac:dyDescent="0.3">
      <c r="A44" s="1" t="s">
        <v>34</v>
      </c>
      <c r="B44" s="4">
        <v>5.0000000000000001E-3</v>
      </c>
      <c r="C44" s="4">
        <v>5.0000000000000001E-3</v>
      </c>
      <c r="D44" s="4">
        <v>5.0000000000000001E-3</v>
      </c>
      <c r="E44" s="4">
        <v>5.0000000000000001E-3</v>
      </c>
      <c r="F44" s="4"/>
      <c r="I44" s="10" t="s">
        <v>61</v>
      </c>
      <c r="J44" s="1"/>
      <c r="K44" s="37">
        <v>2.75E-2</v>
      </c>
      <c r="M44" s="24">
        <f t="shared" si="2"/>
        <v>0.3430420714285714</v>
      </c>
      <c r="N44" s="25"/>
      <c r="O44" s="25"/>
      <c r="P44" s="25"/>
      <c r="Q44" s="25"/>
    </row>
    <row r="45" spans="1:19" ht="14" x14ac:dyDescent="0.3">
      <c r="A45" s="1" t="s">
        <v>35</v>
      </c>
      <c r="B45" s="4">
        <v>0.01</v>
      </c>
      <c r="C45" s="4">
        <v>0.01</v>
      </c>
      <c r="D45" s="4">
        <v>0.01</v>
      </c>
      <c r="E45" s="4">
        <v>0.01</v>
      </c>
      <c r="F45" s="4"/>
      <c r="I45" s="1" t="s">
        <v>27</v>
      </c>
      <c r="J45" s="1"/>
      <c r="K45" s="37">
        <v>8.9999999999999993E-3</v>
      </c>
      <c r="M45" s="24">
        <f t="shared" si="2"/>
        <v>0.11226831428571428</v>
      </c>
      <c r="N45" s="25"/>
      <c r="O45" s="25"/>
      <c r="P45" s="25"/>
      <c r="Q45" s="25"/>
    </row>
    <row r="46" spans="1:19" ht="14" x14ac:dyDescent="0.3">
      <c r="B46" s="4"/>
      <c r="C46" s="4"/>
      <c r="D46" s="4"/>
      <c r="E46" s="4"/>
      <c r="F46" s="4"/>
      <c r="I46" s="1" t="s">
        <v>34</v>
      </c>
      <c r="J46" s="1"/>
      <c r="K46" s="37">
        <v>1.8499999999999999E-2</v>
      </c>
      <c r="M46" s="24">
        <f t="shared" si="2"/>
        <v>0.23077375714285714</v>
      </c>
      <c r="N46" s="25"/>
      <c r="O46" s="25"/>
      <c r="P46" s="25"/>
      <c r="Q46" s="25"/>
    </row>
    <row r="47" spans="1:19" ht="14" x14ac:dyDescent="0.3">
      <c r="B47" s="4"/>
      <c r="C47" s="4"/>
      <c r="D47" s="4"/>
      <c r="E47" s="4"/>
      <c r="F47" s="4"/>
      <c r="I47" s="17" t="s">
        <v>77</v>
      </c>
      <c r="J47" s="1"/>
      <c r="K47" s="37">
        <v>1.8499999999999999E-2</v>
      </c>
      <c r="M47" s="24">
        <f t="shared" si="2"/>
        <v>0.23077375714285714</v>
      </c>
      <c r="N47" s="25"/>
      <c r="O47" s="25"/>
      <c r="P47" s="25"/>
      <c r="Q47" s="25"/>
    </row>
    <row r="48" spans="1:19" ht="14" x14ac:dyDescent="0.3">
      <c r="A48" s="11" t="s">
        <v>59</v>
      </c>
      <c r="B48" s="4"/>
      <c r="C48" s="4"/>
      <c r="D48" s="4"/>
      <c r="E48" s="4"/>
      <c r="F48" s="4"/>
      <c r="I48" s="1" t="s">
        <v>35</v>
      </c>
      <c r="J48" s="1"/>
      <c r="K48" s="37">
        <v>4.4999999999999998E-2</v>
      </c>
      <c r="M48" s="24">
        <f t="shared" si="2"/>
        <v>0.56134157142857144</v>
      </c>
      <c r="N48" s="25"/>
      <c r="O48" s="24">
        <f>SUM(M43:M48)+O41</f>
        <v>16.335039728571431</v>
      </c>
      <c r="P48" s="25"/>
      <c r="Q48" s="24">
        <f>+O48-Q36</f>
        <v>3.8607825857142881</v>
      </c>
      <c r="S48" s="60" t="s">
        <v>89</v>
      </c>
    </row>
    <row r="49" spans="1:19" ht="14" x14ac:dyDescent="0.3">
      <c r="B49" s="2"/>
      <c r="J49" s="1"/>
      <c r="K49" s="34"/>
      <c r="M49" s="25"/>
      <c r="N49" s="25"/>
      <c r="O49" s="25"/>
      <c r="P49" s="25"/>
      <c r="Q49" s="25"/>
    </row>
    <row r="50" spans="1:19" ht="14" x14ac:dyDescent="0.3">
      <c r="A50" s="1" t="s">
        <v>7</v>
      </c>
      <c r="B50" s="2"/>
      <c r="I50" s="60" t="s">
        <v>91</v>
      </c>
      <c r="J50" s="1"/>
      <c r="K50" s="37">
        <v>0.03</v>
      </c>
      <c r="M50" s="24">
        <f>+O48*K50</f>
        <v>0.49005119185714291</v>
      </c>
      <c r="N50" s="25"/>
      <c r="O50" s="25"/>
      <c r="P50" s="25"/>
      <c r="Q50" s="24">
        <f>+Q36+Q48</f>
        <v>16.335039728571431</v>
      </c>
      <c r="S50" s="21" t="s">
        <v>79</v>
      </c>
    </row>
    <row r="51" spans="1:19" thickBot="1" x14ac:dyDescent="0.35">
      <c r="A51" s="1" t="s">
        <v>8</v>
      </c>
      <c r="B51" s="2">
        <f>B23*(B13/60)</f>
        <v>1.87</v>
      </c>
      <c r="C51" s="2">
        <f>C23*(C13/60)</f>
        <v>3.74</v>
      </c>
      <c r="D51" s="2">
        <f>D23*(D13/60)</f>
        <v>5.61</v>
      </c>
      <c r="E51" s="2">
        <f>E23*(E13/60)</f>
        <v>7.48</v>
      </c>
      <c r="J51" s="1"/>
      <c r="M51" s="25"/>
      <c r="N51" s="25"/>
      <c r="O51" s="25"/>
      <c r="P51" s="25"/>
      <c r="Q51" s="25"/>
    </row>
    <row r="52" spans="1:19" thickBot="1" x14ac:dyDescent="0.35">
      <c r="A52" s="1" t="s">
        <v>9</v>
      </c>
      <c r="B52" s="2">
        <f>B23*(B19/60)</f>
        <v>0.59840000000000004</v>
      </c>
      <c r="C52" s="2">
        <f>C23*(C19/60)</f>
        <v>0.59840000000000004</v>
      </c>
      <c r="D52" s="2">
        <f>D23*(D19/60)</f>
        <v>0.59840000000000004</v>
      </c>
      <c r="E52" s="2">
        <f>E23*(E19/60)</f>
        <v>0.59840000000000004</v>
      </c>
      <c r="I52" s="61"/>
      <c r="J52" s="1"/>
      <c r="M52" s="32">
        <f>SUM(M13:M50)</f>
        <v>16.825090920428575</v>
      </c>
      <c r="N52" s="25"/>
      <c r="O52" s="62" t="s">
        <v>75</v>
      </c>
      <c r="P52" s="25"/>
      <c r="Q52" s="25"/>
    </row>
    <row r="53" spans="1:19" ht="14" x14ac:dyDescent="0.3">
      <c r="A53" s="1" t="s">
        <v>10</v>
      </c>
      <c r="B53" s="2">
        <f>B23*(B21/60)</f>
        <v>0.4986666666666667</v>
      </c>
      <c r="C53" s="2">
        <f>C23*(C21/60)</f>
        <v>0.4986666666666667</v>
      </c>
      <c r="D53" s="2">
        <f>D23*(D21/60)</f>
        <v>0.4986666666666667</v>
      </c>
      <c r="E53" s="2">
        <f>E23*(E21/60)</f>
        <v>0.4986666666666667</v>
      </c>
      <c r="J53" s="1"/>
      <c r="M53" s="25"/>
      <c r="N53" s="25"/>
      <c r="O53" s="25"/>
      <c r="P53" s="25"/>
      <c r="Q53" s="25"/>
    </row>
    <row r="54" spans="1:19" ht="14" x14ac:dyDescent="0.3">
      <c r="B54" s="18"/>
      <c r="C54" s="18"/>
      <c r="D54" s="18"/>
      <c r="E54" s="18"/>
      <c r="F54" s="5"/>
      <c r="J54" s="1"/>
      <c r="M54" s="24">
        <f>60/K13*M52</f>
        <v>16.825090920428575</v>
      </c>
      <c r="N54" s="25"/>
      <c r="O54" s="25" t="s">
        <v>40</v>
      </c>
      <c r="P54" s="25"/>
      <c r="Q54" s="25"/>
    </row>
    <row r="55" spans="1:19" ht="14" x14ac:dyDescent="0.3">
      <c r="B55" s="19">
        <f>SUM(B51:B53)</f>
        <v>2.9670666666666667</v>
      </c>
      <c r="C55" s="19">
        <f>SUM(C51:C53)</f>
        <v>4.8370666666666668</v>
      </c>
      <c r="D55" s="19">
        <f>SUM(D51:D53)</f>
        <v>6.707066666666667</v>
      </c>
      <c r="E55" s="19">
        <f>SUM(E51:E53)</f>
        <v>8.5770666666666671</v>
      </c>
      <c r="J55" s="1"/>
    </row>
    <row r="56" spans="1:19" ht="14" x14ac:dyDescent="0.3">
      <c r="A56" s="1" t="s">
        <v>56</v>
      </c>
      <c r="B56" s="2">
        <f>B55*B27</f>
        <v>5.9341333333333336E-2</v>
      </c>
      <c r="C56" s="2">
        <f>C55*C27</f>
        <v>9.6741333333333346E-2</v>
      </c>
      <c r="D56" s="2">
        <f>D55*D27</f>
        <v>0.13414133333333333</v>
      </c>
      <c r="E56" s="2">
        <f>E55*E27</f>
        <v>0.17154133333333335</v>
      </c>
      <c r="G56" s="45"/>
      <c r="H56" s="25"/>
      <c r="I56" s="25"/>
      <c r="J56" s="1"/>
      <c r="Q56" s="14"/>
      <c r="R56" s="14"/>
    </row>
    <row r="57" spans="1:19" ht="14" x14ac:dyDescent="0.3">
      <c r="B57" s="2"/>
      <c r="G57" s="45" t="s">
        <v>96</v>
      </c>
      <c r="H57" s="64"/>
      <c r="I57" s="64"/>
      <c r="J57" s="65"/>
      <c r="K57" s="65"/>
      <c r="L57" s="65"/>
      <c r="M57" s="65"/>
      <c r="N57" s="65"/>
      <c r="O57" s="65"/>
      <c r="P57" s="65"/>
      <c r="Q57" s="66"/>
      <c r="R57" s="14"/>
    </row>
    <row r="58" spans="1:19" ht="14" x14ac:dyDescent="0.3">
      <c r="A58" s="1" t="s">
        <v>30</v>
      </c>
      <c r="B58" s="2">
        <f>B55*B26</f>
        <v>2.9670666666666668E-2</v>
      </c>
      <c r="C58" s="2">
        <f>C55*C26</f>
        <v>4.8370666666666673E-2</v>
      </c>
      <c r="D58" s="2">
        <f>D55*D26</f>
        <v>6.7070666666666667E-2</v>
      </c>
      <c r="E58" s="2">
        <f>E55*E26</f>
        <v>8.5770666666666676E-2</v>
      </c>
      <c r="G58" s="45" t="s">
        <v>84</v>
      </c>
      <c r="H58" s="64"/>
      <c r="I58" s="64"/>
      <c r="J58" s="65"/>
      <c r="K58" s="65"/>
      <c r="L58" s="65"/>
      <c r="M58" s="65"/>
      <c r="N58" s="65"/>
      <c r="O58" s="65"/>
      <c r="P58" s="65"/>
      <c r="Q58" s="66"/>
      <c r="R58" s="14"/>
    </row>
    <row r="59" spans="1:19" ht="14" x14ac:dyDescent="0.3">
      <c r="A59" s="1" t="s">
        <v>52</v>
      </c>
      <c r="B59" s="2">
        <f>B55*B29</f>
        <v>3.7088333333333334E-2</v>
      </c>
      <c r="C59" s="2">
        <f>C55*C29</f>
        <v>6.0463333333333341E-2</v>
      </c>
      <c r="D59" s="2">
        <f>D55*D29</f>
        <v>8.3838333333333348E-2</v>
      </c>
      <c r="E59" s="2">
        <f>E55*E29</f>
        <v>0.10721333333333334</v>
      </c>
      <c r="G59" s="45">
        <v>1</v>
      </c>
      <c r="H59" s="46" t="s">
        <v>85</v>
      </c>
      <c r="I59" s="45"/>
      <c r="J59" s="65"/>
      <c r="K59" s="65"/>
      <c r="L59" s="65"/>
      <c r="M59" s="65"/>
      <c r="N59" s="65"/>
      <c r="O59" s="65"/>
      <c r="P59" s="65"/>
      <c r="Q59" s="66"/>
      <c r="R59" s="14"/>
    </row>
    <row r="60" spans="1:19" ht="14" x14ac:dyDescent="0.3">
      <c r="A60" s="1" t="s">
        <v>31</v>
      </c>
      <c r="B60" s="2">
        <f>B55*B31</f>
        <v>7.417666666666667E-3</v>
      </c>
      <c r="C60" s="2">
        <f>C55*C31</f>
        <v>1.2092666666666668E-2</v>
      </c>
      <c r="D60" s="2">
        <f>D55*D31</f>
        <v>1.6767666666666667E-2</v>
      </c>
      <c r="E60" s="2">
        <f>E55*E31</f>
        <v>2.1442666666666669E-2</v>
      </c>
      <c r="G60" s="45">
        <v>2</v>
      </c>
      <c r="H60" s="46" t="s">
        <v>83</v>
      </c>
      <c r="I60" s="45"/>
      <c r="J60" s="65"/>
      <c r="K60" s="65"/>
      <c r="L60" s="65"/>
      <c r="M60" s="65"/>
      <c r="N60" s="65"/>
      <c r="O60" s="65"/>
      <c r="P60" s="65"/>
      <c r="Q60" s="66"/>
      <c r="R60" s="14"/>
    </row>
    <row r="61" spans="1:19" ht="14" x14ac:dyDescent="0.3">
      <c r="B61" s="18"/>
      <c r="C61" s="18"/>
      <c r="D61" s="18"/>
      <c r="E61" s="18"/>
      <c r="F61" s="5"/>
      <c r="G61" s="45">
        <v>3</v>
      </c>
      <c r="H61" s="46" t="s">
        <v>81</v>
      </c>
      <c r="I61" s="45"/>
      <c r="J61" s="65"/>
      <c r="K61" s="65"/>
      <c r="L61" s="65"/>
      <c r="M61" s="65"/>
      <c r="N61" s="65"/>
      <c r="O61" s="65"/>
      <c r="P61" s="65"/>
      <c r="Q61" s="66"/>
    </row>
    <row r="62" spans="1:19" ht="14" x14ac:dyDescent="0.3">
      <c r="B62" s="19" t="e">
        <f>B55+#REF!+B58+B60+B59+B56</f>
        <v>#REF!</v>
      </c>
      <c r="C62" s="19" t="e">
        <f>C55+#REF!+C58+C60+C59+C56</f>
        <v>#REF!</v>
      </c>
      <c r="D62" s="19" t="e">
        <f>D55+#REF!+D58+D60+D59+D56</f>
        <v>#REF!</v>
      </c>
      <c r="E62" s="19" t="e">
        <f>E55+#REF!+E58+E60+E59+E56</f>
        <v>#REF!</v>
      </c>
      <c r="G62" s="45">
        <v>4</v>
      </c>
      <c r="H62" s="46" t="s">
        <v>82</v>
      </c>
      <c r="I62" s="45"/>
      <c r="J62" s="65"/>
      <c r="K62" s="65"/>
      <c r="L62" s="65"/>
      <c r="M62" s="65"/>
      <c r="N62" s="65"/>
      <c r="O62" s="65"/>
      <c r="P62" s="65"/>
      <c r="Q62" s="65"/>
    </row>
    <row r="63" spans="1:19" ht="14" x14ac:dyDescent="0.3">
      <c r="A63" s="1" t="s">
        <v>12</v>
      </c>
      <c r="B63" s="2" t="e">
        <f>B62*B28</f>
        <v>#REF!</v>
      </c>
      <c r="C63" s="2" t="e">
        <f>C62*C28</f>
        <v>#REF!</v>
      </c>
      <c r="D63" s="2" t="e">
        <f>D62*D28</f>
        <v>#REF!</v>
      </c>
      <c r="E63" s="2" t="e">
        <f>E62*E28</f>
        <v>#REF!</v>
      </c>
      <c r="J63" s="1"/>
    </row>
    <row r="64" spans="1:19" ht="14" x14ac:dyDescent="0.3">
      <c r="B64" s="13"/>
      <c r="C64" s="13"/>
      <c r="D64" s="13"/>
      <c r="E64" s="13"/>
      <c r="F64" s="5"/>
      <c r="J64" s="1"/>
    </row>
    <row r="65" spans="1:10" ht="14" x14ac:dyDescent="0.3">
      <c r="B65" s="19" t="e">
        <f>B62+B63</f>
        <v>#REF!</v>
      </c>
      <c r="C65" s="19" t="e">
        <f>C62+C63</f>
        <v>#REF!</v>
      </c>
      <c r="D65" s="19" t="e">
        <f t="shared" ref="D65:E65" si="3">D62+D63</f>
        <v>#REF!</v>
      </c>
      <c r="E65" s="19" t="e">
        <f t="shared" si="3"/>
        <v>#REF!</v>
      </c>
      <c r="J65" s="1"/>
    </row>
    <row r="66" spans="1:10" ht="14" x14ac:dyDescent="0.3">
      <c r="A66" s="1" t="s">
        <v>17</v>
      </c>
      <c r="B66" s="2" t="e">
        <f>B65*B32</f>
        <v>#REF!</v>
      </c>
      <c r="C66" s="2" t="e">
        <f>C65*C32</f>
        <v>#REF!</v>
      </c>
      <c r="D66" s="2" t="e">
        <f>D65*D32</f>
        <v>#REF!</v>
      </c>
      <c r="E66" s="2" t="e">
        <f>E65*E32</f>
        <v>#REF!</v>
      </c>
      <c r="J66" s="1"/>
    </row>
    <row r="67" spans="1:10" ht="14" x14ac:dyDescent="0.3">
      <c r="B67" s="13"/>
      <c r="C67" s="13"/>
      <c r="D67" s="13"/>
      <c r="E67" s="13"/>
      <c r="F67" s="5"/>
      <c r="J67" s="1"/>
    </row>
    <row r="68" spans="1:10" ht="14" x14ac:dyDescent="0.3">
      <c r="B68" s="19" t="e">
        <f>B65+B66</f>
        <v>#REF!</v>
      </c>
      <c r="C68" s="19" t="e">
        <f>C65+C66</f>
        <v>#REF!</v>
      </c>
      <c r="D68" s="19" t="e">
        <f t="shared" ref="D68:E68" si="4">D65+D66</f>
        <v>#REF!</v>
      </c>
      <c r="E68" s="19" t="e">
        <f t="shared" si="4"/>
        <v>#REF!</v>
      </c>
      <c r="J68" s="1"/>
    </row>
    <row r="69" spans="1:10" ht="14" x14ac:dyDescent="0.3">
      <c r="B69" s="2"/>
      <c r="I69" s="67" t="s">
        <v>97</v>
      </c>
      <c r="J69" s="1"/>
    </row>
    <row r="70" spans="1:10" ht="14" x14ac:dyDescent="0.3">
      <c r="A70" s="1" t="s">
        <v>18</v>
      </c>
      <c r="B70" s="19" t="e">
        <f>B15*#REF!</f>
        <v>#REF!</v>
      </c>
      <c r="C70" s="19" t="e">
        <f>C15*#REF!</f>
        <v>#REF!</v>
      </c>
      <c r="D70" s="19" t="e">
        <f>D15*#REF!</f>
        <v>#REF!</v>
      </c>
      <c r="E70" s="19" t="e">
        <f>E15*#REF!</f>
        <v>#REF!</v>
      </c>
      <c r="J70" s="1"/>
    </row>
    <row r="71" spans="1:10" ht="14" x14ac:dyDescent="0.3">
      <c r="B71" s="2"/>
      <c r="J71" s="1"/>
    </row>
    <row r="72" spans="1:10" ht="14" x14ac:dyDescent="0.3">
      <c r="A72" s="1" t="s">
        <v>19</v>
      </c>
      <c r="B72" s="19" t="e">
        <f>B68+B70</f>
        <v>#REF!</v>
      </c>
      <c r="C72" s="19" t="e">
        <f>C68+C70</f>
        <v>#REF!</v>
      </c>
      <c r="D72" s="19" t="e">
        <f t="shared" ref="D72:E72" si="5">D68+D70</f>
        <v>#REF!</v>
      </c>
      <c r="E72" s="19" t="e">
        <f t="shared" si="5"/>
        <v>#REF!</v>
      </c>
      <c r="J72" s="1"/>
    </row>
    <row r="73" spans="1:10" ht="14" x14ac:dyDescent="0.3">
      <c r="B73" s="2"/>
      <c r="J73" s="1"/>
    </row>
    <row r="74" spans="1:10" ht="14" x14ac:dyDescent="0.3">
      <c r="A74" s="1" t="s">
        <v>20</v>
      </c>
      <c r="B74" s="2" t="e">
        <f>B72*B35</f>
        <v>#REF!</v>
      </c>
      <c r="C74" s="2" t="e">
        <f>C72*C35</f>
        <v>#REF!</v>
      </c>
      <c r="D74" s="2" t="e">
        <f>D72*D35</f>
        <v>#REF!</v>
      </c>
      <c r="E74" s="2" t="e">
        <f>E72*E35</f>
        <v>#REF!</v>
      </c>
      <c r="J74" s="1"/>
    </row>
    <row r="75" spans="1:10" ht="14" x14ac:dyDescent="0.3">
      <c r="A75" s="1" t="s">
        <v>21</v>
      </c>
      <c r="B75" s="2" t="e">
        <f>B72*B36</f>
        <v>#REF!</v>
      </c>
      <c r="C75" s="2" t="e">
        <f>C72*C36</f>
        <v>#REF!</v>
      </c>
      <c r="D75" s="2" t="e">
        <f>D72*D36</f>
        <v>#REF!</v>
      </c>
      <c r="E75" s="2" t="e">
        <f>E72*E36</f>
        <v>#REF!</v>
      </c>
      <c r="J75" s="1"/>
    </row>
    <row r="76" spans="1:10" ht="14" x14ac:dyDescent="0.3">
      <c r="A76" s="10" t="s">
        <v>62</v>
      </c>
      <c r="B76" s="2" t="e">
        <f>B72*B37</f>
        <v>#REF!</v>
      </c>
      <c r="C76" s="2" t="e">
        <f>C72*C37</f>
        <v>#REF!</v>
      </c>
      <c r="D76" s="2" t="e">
        <f>D72*D37</f>
        <v>#REF!</v>
      </c>
      <c r="E76" s="2" t="e">
        <f>E72*E37</f>
        <v>#REF!</v>
      </c>
      <c r="J76" s="1"/>
    </row>
    <row r="77" spans="1:10" ht="14" x14ac:dyDescent="0.3">
      <c r="A77" s="1" t="s">
        <v>32</v>
      </c>
      <c r="B77" s="2" t="e">
        <f>B38*B72</f>
        <v>#REF!</v>
      </c>
      <c r="C77" s="2" t="e">
        <f>C38*C72</f>
        <v>#REF!</v>
      </c>
      <c r="D77" s="2" t="e">
        <f>D38*D72</f>
        <v>#REF!</v>
      </c>
      <c r="E77" s="2" t="e">
        <f>E38*E72</f>
        <v>#REF!</v>
      </c>
      <c r="J77" s="1"/>
    </row>
    <row r="78" spans="1:10" ht="14" x14ac:dyDescent="0.3">
      <c r="B78" s="13"/>
      <c r="C78" s="13"/>
      <c r="D78" s="13"/>
      <c r="E78" s="13"/>
      <c r="F78" s="5"/>
      <c r="J78" s="1"/>
    </row>
    <row r="79" spans="1:10" ht="14" x14ac:dyDescent="0.3">
      <c r="B79" s="19" t="e">
        <f>SUM(B74:B77)</f>
        <v>#REF!</v>
      </c>
      <c r="C79" s="19" t="e">
        <f>SUM(C74:C77)</f>
        <v>#REF!</v>
      </c>
      <c r="D79" s="19" t="e">
        <f t="shared" ref="D79:E79" si="6">SUM(D74:D77)</f>
        <v>#REF!</v>
      </c>
      <c r="E79" s="19" t="e">
        <f t="shared" si="6"/>
        <v>#REF!</v>
      </c>
      <c r="J79" s="1"/>
    </row>
    <row r="80" spans="1:10" ht="14" x14ac:dyDescent="0.3">
      <c r="B80" s="2"/>
      <c r="J80" s="1"/>
    </row>
    <row r="81" spans="1:10" ht="14" x14ac:dyDescent="0.3">
      <c r="A81" s="1" t="s">
        <v>36</v>
      </c>
      <c r="B81" s="2" t="e">
        <f>B72*B41</f>
        <v>#REF!</v>
      </c>
      <c r="C81" s="2" t="e">
        <f>C72*C41</f>
        <v>#REF!</v>
      </c>
      <c r="D81" s="2" t="e">
        <f>D72*D41</f>
        <v>#REF!</v>
      </c>
      <c r="E81" s="2" t="e">
        <f>E72*E41</f>
        <v>#REF!</v>
      </c>
      <c r="J81" s="1"/>
    </row>
    <row r="82" spans="1:10" ht="14" x14ac:dyDescent="0.3">
      <c r="A82" s="1" t="s">
        <v>53</v>
      </c>
      <c r="B82" s="2" t="e">
        <f>B72*B42</f>
        <v>#REF!</v>
      </c>
      <c r="C82" s="2" t="e">
        <f>C72*C42</f>
        <v>#REF!</v>
      </c>
      <c r="D82" s="2" t="e">
        <f>D72*D42</f>
        <v>#REF!</v>
      </c>
      <c r="E82" s="2" t="e">
        <f>E72*E42</f>
        <v>#REF!</v>
      </c>
      <c r="J82" s="1"/>
    </row>
    <row r="83" spans="1:10" ht="14" x14ac:dyDescent="0.3">
      <c r="A83" s="1" t="s">
        <v>37</v>
      </c>
      <c r="B83" s="2" t="e">
        <f>B72*B43</f>
        <v>#REF!</v>
      </c>
      <c r="C83" s="2" t="e">
        <f>C72*C43</f>
        <v>#REF!</v>
      </c>
      <c r="D83" s="2" t="e">
        <f>D72*D43</f>
        <v>#REF!</v>
      </c>
      <c r="E83" s="2" t="e">
        <f>E72*E43</f>
        <v>#REF!</v>
      </c>
      <c r="J83" s="1"/>
    </row>
    <row r="84" spans="1:10" ht="14" x14ac:dyDescent="0.3">
      <c r="A84" s="1" t="s">
        <v>38</v>
      </c>
      <c r="B84" s="2" t="e">
        <f>B72*B44</f>
        <v>#REF!</v>
      </c>
      <c r="C84" s="2" t="e">
        <f>C72*C44</f>
        <v>#REF!</v>
      </c>
      <c r="D84" s="2" t="e">
        <f>D72*D44</f>
        <v>#REF!</v>
      </c>
      <c r="E84" s="2" t="e">
        <f>E72*E44</f>
        <v>#REF!</v>
      </c>
      <c r="J84" s="1"/>
    </row>
    <row r="85" spans="1:10" ht="14" x14ac:dyDescent="0.3">
      <c r="A85" s="1" t="s">
        <v>39</v>
      </c>
      <c r="B85" s="2" t="e">
        <f>B72*B45</f>
        <v>#REF!</v>
      </c>
      <c r="C85" s="2" t="e">
        <f>C72*C45</f>
        <v>#REF!</v>
      </c>
      <c r="D85" s="2" t="e">
        <f>D72*D45</f>
        <v>#REF!</v>
      </c>
      <c r="E85" s="2" t="e">
        <f>E72*E45</f>
        <v>#REF!</v>
      </c>
      <c r="J85" s="1"/>
    </row>
    <row r="86" spans="1:10" ht="14" x14ac:dyDescent="0.3">
      <c r="B86" s="13"/>
      <c r="C86" s="13"/>
      <c r="D86" s="13"/>
      <c r="E86" s="13"/>
      <c r="F86" s="5"/>
      <c r="J86" s="1"/>
    </row>
    <row r="87" spans="1:10" ht="14" x14ac:dyDescent="0.3">
      <c r="B87" s="19" t="e">
        <f>SUM(B81:B85)</f>
        <v>#REF!</v>
      </c>
      <c r="C87" s="19" t="e">
        <f>SUM(C81:C85)</f>
        <v>#REF!</v>
      </c>
      <c r="D87" s="19" t="e">
        <f t="shared" ref="D87:E87" si="7">SUM(D81:D85)</f>
        <v>#REF!</v>
      </c>
      <c r="E87" s="19" t="e">
        <f t="shared" si="7"/>
        <v>#REF!</v>
      </c>
      <c r="J87" s="1"/>
    </row>
    <row r="88" spans="1:10" ht="14" x14ac:dyDescent="0.3">
      <c r="B88" s="2"/>
      <c r="J88" s="1"/>
    </row>
    <row r="89" spans="1:10" ht="14" x14ac:dyDescent="0.3">
      <c r="B89" s="19" t="e">
        <f>B87+B79+B72</f>
        <v>#REF!</v>
      </c>
      <c r="C89" s="19" t="e">
        <f>C87+C79+C72</f>
        <v>#REF!</v>
      </c>
      <c r="D89" s="19" t="e">
        <f t="shared" ref="D89:E89" si="8">D87+D79+D72</f>
        <v>#REF!</v>
      </c>
      <c r="E89" s="19" t="e">
        <f t="shared" si="8"/>
        <v>#REF!</v>
      </c>
      <c r="J89" s="1"/>
    </row>
    <row r="90" spans="1:10" ht="14" x14ac:dyDescent="0.3">
      <c r="B90" s="2"/>
      <c r="J90" s="1"/>
    </row>
    <row r="91" spans="1:10" ht="14" x14ac:dyDescent="0.3">
      <c r="A91" s="1" t="s">
        <v>40</v>
      </c>
      <c r="B91" s="2" t="e">
        <f>B89*4</f>
        <v>#REF!</v>
      </c>
      <c r="C91" s="2" t="e">
        <f>C89*2</f>
        <v>#REF!</v>
      </c>
      <c r="D91" s="2" t="e">
        <f>D89/3*4</f>
        <v>#REF!</v>
      </c>
      <c r="E91" s="2" t="e">
        <f>E89*1</f>
        <v>#REF!</v>
      </c>
      <c r="J91" s="1"/>
    </row>
    <row r="92" spans="1:10" ht="14" x14ac:dyDescent="0.3">
      <c r="B92" s="2"/>
      <c r="J92" s="1"/>
    </row>
    <row r="93" spans="1:10" ht="14" x14ac:dyDescent="0.3">
      <c r="A93" s="1" t="s">
        <v>41</v>
      </c>
      <c r="B93" s="6">
        <v>0.1</v>
      </c>
      <c r="C93" s="6">
        <v>0.1</v>
      </c>
      <c r="D93" s="6">
        <v>0.1</v>
      </c>
      <c r="E93" s="6">
        <v>0.1</v>
      </c>
      <c r="J93" s="1"/>
    </row>
    <row r="94" spans="1:10" thickBot="1" x14ac:dyDescent="0.35">
      <c r="B94" s="2"/>
      <c r="J94" s="1"/>
    </row>
    <row r="95" spans="1:10" thickBot="1" x14ac:dyDescent="0.35">
      <c r="A95" s="10" t="s">
        <v>60</v>
      </c>
      <c r="B95" s="12" t="e">
        <f>B91*(1+B93)</f>
        <v>#REF!</v>
      </c>
      <c r="C95" s="12" t="e">
        <f>C91*(1+C93)</f>
        <v>#REF!</v>
      </c>
      <c r="D95" s="12" t="e">
        <f t="shared" ref="D95:E95" si="9">D91*(1+D93)</f>
        <v>#REF!</v>
      </c>
      <c r="E95" s="12" t="e">
        <f t="shared" si="9"/>
        <v>#REF!</v>
      </c>
      <c r="F95" s="3"/>
      <c r="J95" s="1"/>
    </row>
    <row r="97" spans="1:10" ht="14" x14ac:dyDescent="0.3">
      <c r="A97" s="1" t="s">
        <v>57</v>
      </c>
      <c r="B97" s="6">
        <v>0.15</v>
      </c>
      <c r="C97" s="6">
        <v>0.65</v>
      </c>
      <c r="D97" s="6">
        <v>0.1</v>
      </c>
      <c r="E97" s="6">
        <v>0.1</v>
      </c>
      <c r="J97" s="1"/>
    </row>
    <row r="100" spans="1:10" ht="14" x14ac:dyDescent="0.3">
      <c r="A100" s="1" t="s">
        <v>58</v>
      </c>
      <c r="B100" s="7" t="e">
        <f>(B95*B97)+(C97*C95)+(D97*D95)+(E95*E97)</f>
        <v>#REF!</v>
      </c>
      <c r="J100" s="1"/>
    </row>
    <row r="103" spans="1:10" ht="14" x14ac:dyDescent="0.3">
      <c r="J103" s="1"/>
    </row>
    <row r="104" spans="1:10" ht="14" x14ac:dyDescent="0.3">
      <c r="J104" s="1"/>
    </row>
    <row r="105" spans="1:10" ht="14" x14ac:dyDescent="0.3">
      <c r="J105" s="1"/>
    </row>
    <row r="114" spans="1:10" ht="14" x14ac:dyDescent="0.3">
      <c r="A114" s="1" t="s">
        <v>42</v>
      </c>
      <c r="J114" s="1"/>
    </row>
    <row r="115" spans="1:10" ht="14" x14ac:dyDescent="0.3">
      <c r="A115" s="1" t="s">
        <v>43</v>
      </c>
      <c r="J115" s="1"/>
    </row>
    <row r="116" spans="1:10" ht="14" x14ac:dyDescent="0.3">
      <c r="A116" s="1" t="s">
        <v>44</v>
      </c>
      <c r="J116" s="1"/>
    </row>
    <row r="117" spans="1:10" ht="14" x14ac:dyDescent="0.3">
      <c r="A117" s="1" t="s">
        <v>45</v>
      </c>
      <c r="J117" s="1"/>
    </row>
    <row r="118" spans="1:10" ht="14" x14ac:dyDescent="0.3">
      <c r="A118" s="1" t="s">
        <v>48</v>
      </c>
      <c r="J118" s="1"/>
    </row>
    <row r="119" spans="1:10" ht="14" x14ac:dyDescent="0.3">
      <c r="A119" s="1" t="s">
        <v>46</v>
      </c>
      <c r="J119" s="1"/>
    </row>
    <row r="120" spans="1:10" ht="14" x14ac:dyDescent="0.3">
      <c r="A120" s="1" t="s">
        <v>49</v>
      </c>
      <c r="J120" s="1"/>
    </row>
    <row r="121" spans="1:10" ht="14" x14ac:dyDescent="0.3">
      <c r="A121" s="1" t="s">
        <v>54</v>
      </c>
      <c r="J121" s="1"/>
    </row>
  </sheetData>
  <mergeCells count="3">
    <mergeCell ref="G1:P1"/>
    <mergeCell ref="G3:P3"/>
    <mergeCell ref="G5:P5"/>
  </mergeCells>
  <pageMargins left="0.70866141732283472" right="0.70866141732283472" top="0.74803149606299213" bottom="0.74803149606299213" header="0.31496062992125984" footer="0.31496062992125984"/>
  <pageSetup paperSize="9" scale="6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44"/>
  <sheetViews>
    <sheetView topLeftCell="G7" zoomScaleNormal="100" workbookViewId="0">
      <selection activeCell="I30" sqref="I30"/>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5" width="9.08984375" style="1" customWidth="1"/>
    <col min="26" max="16384" width="9.08984375" style="1"/>
  </cols>
  <sheetData>
    <row r="1" spans="1:17" ht="15" customHeight="1" x14ac:dyDescent="0.4">
      <c r="G1" s="232" t="s">
        <v>80</v>
      </c>
      <c r="H1" s="232"/>
      <c r="I1" s="232"/>
      <c r="J1" s="232"/>
      <c r="K1" s="232"/>
      <c r="L1" s="232"/>
      <c r="M1" s="232"/>
      <c r="N1" s="232"/>
      <c r="O1" s="232"/>
      <c r="P1" s="232"/>
    </row>
    <row r="2" spans="1:17" x14ac:dyDescent="0.35">
      <c r="G2" s="34"/>
      <c r="H2" s="34"/>
      <c r="I2" s="34"/>
      <c r="J2" s="44"/>
      <c r="K2" s="34"/>
      <c r="L2" s="34"/>
      <c r="M2" s="34"/>
      <c r="N2" s="34"/>
      <c r="O2" s="34"/>
      <c r="P2" s="34"/>
    </row>
    <row r="3" spans="1:17" s="41" customFormat="1" ht="15" customHeight="1" x14ac:dyDescent="0.4">
      <c r="C3" s="42"/>
      <c r="D3" s="42"/>
      <c r="E3" s="42"/>
      <c r="F3" s="42"/>
      <c r="G3" s="232" t="s">
        <v>130</v>
      </c>
      <c r="H3" s="232"/>
      <c r="I3" s="232"/>
      <c r="J3" s="232"/>
      <c r="K3" s="232"/>
      <c r="L3" s="232"/>
      <c r="M3" s="232"/>
      <c r="N3" s="232"/>
      <c r="O3" s="232"/>
      <c r="P3" s="232"/>
    </row>
    <row r="4" spans="1:17" x14ac:dyDescent="0.35">
      <c r="G4" s="34"/>
      <c r="H4" s="34"/>
      <c r="I4" s="34"/>
      <c r="J4" s="44"/>
      <c r="K4" s="34"/>
      <c r="L4" s="34"/>
      <c r="M4" s="34"/>
      <c r="N4" s="34"/>
      <c r="O4" s="34"/>
      <c r="P4" s="34"/>
    </row>
    <row r="5" spans="1:17" s="41" customFormat="1" ht="15" customHeight="1" x14ac:dyDescent="0.4">
      <c r="C5" s="42"/>
      <c r="D5" s="42"/>
      <c r="E5" s="42"/>
      <c r="F5" s="42"/>
      <c r="G5" s="232" t="s">
        <v>135</v>
      </c>
      <c r="H5" s="232"/>
      <c r="I5" s="232"/>
      <c r="J5" s="232"/>
      <c r="K5" s="232"/>
      <c r="L5" s="232"/>
      <c r="M5" s="232"/>
      <c r="N5" s="232"/>
      <c r="O5" s="232"/>
      <c r="P5" s="232"/>
    </row>
    <row r="7" spans="1:17" ht="14" x14ac:dyDescent="0.3">
      <c r="I7" s="47" t="s">
        <v>78</v>
      </c>
      <c r="J7" s="48"/>
      <c r="K7" s="48"/>
      <c r="L7" s="48"/>
      <c r="M7" s="48"/>
      <c r="N7" s="48"/>
      <c r="O7" s="48"/>
      <c r="P7" s="49"/>
    </row>
    <row r="8" spans="1:17" ht="14" x14ac:dyDescent="0.3">
      <c r="I8" s="50" t="s">
        <v>74</v>
      </c>
      <c r="J8" s="51"/>
      <c r="L8" s="29"/>
      <c r="M8" s="52" t="s">
        <v>73</v>
      </c>
      <c r="O8" s="30"/>
      <c r="P8" s="53"/>
    </row>
    <row r="9" spans="1:17" ht="14" x14ac:dyDescent="0.3">
      <c r="I9" s="54"/>
      <c r="J9" s="55"/>
      <c r="K9" s="55"/>
      <c r="L9" s="55"/>
      <c r="M9" s="55"/>
      <c r="N9" s="55"/>
      <c r="O9" s="55"/>
      <c r="P9" s="56"/>
    </row>
    <row r="10" spans="1:17" ht="14" x14ac:dyDescent="0.3">
      <c r="J10" s="1"/>
    </row>
    <row r="11" spans="1:17" ht="14" x14ac:dyDescent="0.3">
      <c r="A11" s="11" t="s">
        <v>63</v>
      </c>
      <c r="J11" s="1"/>
      <c r="K11" s="88" t="s">
        <v>70</v>
      </c>
      <c r="L11" s="25"/>
      <c r="M11" s="88" t="s">
        <v>69</v>
      </c>
      <c r="N11" s="25"/>
      <c r="O11" s="25"/>
    </row>
    <row r="12" spans="1:17" ht="14" x14ac:dyDescent="0.3">
      <c r="A12" s="11"/>
      <c r="J12" s="1"/>
      <c r="K12" s="88"/>
      <c r="L12" s="25"/>
      <c r="M12" s="88" t="s">
        <v>103</v>
      </c>
      <c r="N12" s="25"/>
      <c r="O12" s="88" t="s">
        <v>103</v>
      </c>
      <c r="Q12" s="15"/>
    </row>
    <row r="13" spans="1:17" ht="14" x14ac:dyDescent="0.3">
      <c r="A13" s="1" t="s">
        <v>0</v>
      </c>
      <c r="B13" s="9">
        <v>15</v>
      </c>
      <c r="C13" s="9">
        <v>30</v>
      </c>
      <c r="D13" s="9">
        <v>45</v>
      </c>
      <c r="E13" s="9">
        <v>60</v>
      </c>
      <c r="G13" s="86" t="s">
        <v>1</v>
      </c>
      <c r="H13" s="25"/>
      <c r="I13" s="28" t="s">
        <v>71</v>
      </c>
      <c r="J13" s="1"/>
      <c r="K13" s="33">
        <v>60</v>
      </c>
      <c r="M13" s="16"/>
    </row>
    <row r="14" spans="1:17" ht="14" x14ac:dyDescent="0.3">
      <c r="A14" s="11"/>
      <c r="G14" s="25"/>
      <c r="H14" s="25"/>
      <c r="I14" s="25"/>
      <c r="J14" s="1"/>
      <c r="K14" s="15"/>
      <c r="M14" s="15"/>
    </row>
    <row r="15" spans="1:17" ht="14" x14ac:dyDescent="0.3">
      <c r="A15" s="1" t="s">
        <v>50</v>
      </c>
      <c r="B15" s="2">
        <v>7.48</v>
      </c>
      <c r="C15" s="2">
        <v>7.48</v>
      </c>
      <c r="D15" s="2">
        <v>7.48</v>
      </c>
      <c r="E15" s="2">
        <v>7.48</v>
      </c>
      <c r="G15" s="86" t="s">
        <v>6</v>
      </c>
      <c r="H15" s="25"/>
      <c r="I15" s="87" t="s">
        <v>88</v>
      </c>
      <c r="J15" s="1"/>
      <c r="K15" s="79">
        <v>8.7200000000000006</v>
      </c>
      <c r="M15" s="24">
        <f>+(K15/60)*K13</f>
        <v>8.7200000000000006</v>
      </c>
      <c r="N15" s="28"/>
      <c r="O15" s="83" t="str">
        <f>IF(K15&gt;=Sheet1!$C$1,"",IF(K15=0,"",Sheet1!$E$1))</f>
        <v/>
      </c>
      <c r="Q15" s="25"/>
    </row>
    <row r="16" spans="1:17" ht="14" x14ac:dyDescent="0.3">
      <c r="B16" s="2"/>
      <c r="G16" s="25"/>
      <c r="H16" s="25"/>
      <c r="I16" s="25"/>
      <c r="J16" s="1"/>
      <c r="K16" s="34"/>
      <c r="M16" s="25"/>
      <c r="N16" s="25"/>
      <c r="O16" s="25"/>
      <c r="P16" s="25"/>
      <c r="Q16" s="25"/>
    </row>
    <row r="17" spans="1:30" ht="14" x14ac:dyDescent="0.3">
      <c r="A17" s="1" t="s">
        <v>13</v>
      </c>
      <c r="B17" s="2"/>
      <c r="G17" s="86" t="s">
        <v>6</v>
      </c>
      <c r="H17" s="25"/>
      <c r="I17" s="87" t="s">
        <v>87</v>
      </c>
      <c r="J17" s="1"/>
      <c r="K17" s="79">
        <v>0</v>
      </c>
      <c r="M17" s="23">
        <f>+K17/60*K13</f>
        <v>0</v>
      </c>
      <c r="N17" s="25"/>
      <c r="O17" s="25"/>
      <c r="P17" s="25"/>
      <c r="Q17" s="25"/>
    </row>
    <row r="18" spans="1:30" ht="14" x14ac:dyDescent="0.3">
      <c r="A18" s="11"/>
      <c r="G18" s="25"/>
      <c r="H18" s="25"/>
      <c r="I18" s="25"/>
      <c r="J18" s="1"/>
      <c r="K18" s="15"/>
      <c r="M18" s="15"/>
    </row>
    <row r="19" spans="1:30" ht="14" x14ac:dyDescent="0.3">
      <c r="A19" s="1" t="s">
        <v>55</v>
      </c>
      <c r="B19" s="3">
        <v>0.02</v>
      </c>
      <c r="C19" s="3">
        <v>0.02</v>
      </c>
      <c r="D19" s="3">
        <v>0.02</v>
      </c>
      <c r="E19" s="3">
        <v>0.02</v>
      </c>
      <c r="F19" s="3"/>
      <c r="G19" s="25"/>
      <c r="H19" s="25"/>
      <c r="I19" s="28" t="s">
        <v>68</v>
      </c>
      <c r="J19" s="1"/>
      <c r="K19" s="36">
        <v>0</v>
      </c>
      <c r="M19" s="24">
        <f>+M15*K19</f>
        <v>0</v>
      </c>
      <c r="N19" s="25"/>
      <c r="O19" s="23">
        <f>+M15+M17+M19</f>
        <v>8.7200000000000006</v>
      </c>
      <c r="P19" s="25"/>
      <c r="Q19" s="25"/>
    </row>
    <row r="20" spans="1:30" thickBot="1" x14ac:dyDescent="0.35">
      <c r="A20" s="11"/>
      <c r="G20" s="25"/>
      <c r="H20" s="25"/>
      <c r="I20" s="25"/>
      <c r="J20" s="1"/>
      <c r="K20" s="15"/>
      <c r="M20" s="15"/>
    </row>
    <row r="21" spans="1:30" ht="14" x14ac:dyDescent="0.3">
      <c r="A21" s="1" t="s">
        <v>2</v>
      </c>
      <c r="B21" s="2">
        <v>2</v>
      </c>
      <c r="C21" s="2">
        <v>2</v>
      </c>
      <c r="D21" s="2">
        <v>2</v>
      </c>
      <c r="E21" s="2">
        <v>2</v>
      </c>
      <c r="G21" s="86" t="s">
        <v>4</v>
      </c>
      <c r="H21" s="25"/>
      <c r="I21" s="28" t="s">
        <v>65</v>
      </c>
      <c r="J21" s="1"/>
      <c r="K21" s="33">
        <v>3.89</v>
      </c>
      <c r="M21" s="16"/>
      <c r="P21" s="234" t="s">
        <v>100</v>
      </c>
      <c r="Q21" s="235"/>
      <c r="R21" s="236"/>
    </row>
    <row r="22" spans="1:30" ht="14" x14ac:dyDescent="0.3">
      <c r="B22" s="2"/>
      <c r="G22" s="86"/>
      <c r="H22" s="25"/>
      <c r="I22" s="25"/>
      <c r="J22" s="1"/>
      <c r="K22" s="34"/>
      <c r="M22" s="16"/>
      <c r="P22" s="74"/>
      <c r="Q22" s="14"/>
      <c r="R22" s="75"/>
    </row>
    <row r="23" spans="1:30" ht="14" x14ac:dyDescent="0.3">
      <c r="A23" s="1" t="s">
        <v>3</v>
      </c>
      <c r="B23" s="8">
        <v>25</v>
      </c>
      <c r="C23" s="8">
        <v>25</v>
      </c>
      <c r="D23" s="8">
        <v>25</v>
      </c>
      <c r="E23" s="8">
        <v>25</v>
      </c>
      <c r="G23" s="86" t="s">
        <v>5</v>
      </c>
      <c r="H23" s="25"/>
      <c r="I23" s="64" t="s">
        <v>120</v>
      </c>
      <c r="J23" s="1"/>
      <c r="K23" s="35">
        <v>20</v>
      </c>
      <c r="M23" s="16"/>
      <c r="O23" s="16"/>
      <c r="P23" s="77" t="s">
        <v>102</v>
      </c>
      <c r="Q23" s="57" t="e">
        <f>60/Q25*K21</f>
        <v>#DIV/0!</v>
      </c>
      <c r="R23" s="69"/>
      <c r="T23" s="16"/>
      <c r="U23" s="16"/>
    </row>
    <row r="24" spans="1:30" ht="14" x14ac:dyDescent="0.3">
      <c r="B24" s="2"/>
      <c r="G24" s="86"/>
      <c r="H24" s="25"/>
      <c r="I24" s="25"/>
      <c r="J24" s="1"/>
      <c r="O24" s="16"/>
      <c r="P24" s="68"/>
      <c r="Q24" s="58"/>
      <c r="R24" s="69"/>
      <c r="T24" s="16"/>
      <c r="U24" s="16"/>
    </row>
    <row r="25" spans="1:30" ht="14" x14ac:dyDescent="0.3">
      <c r="A25" s="1" t="s">
        <v>11</v>
      </c>
      <c r="B25" s="2">
        <f>B21/B23*60</f>
        <v>4.8</v>
      </c>
      <c r="C25" s="2">
        <f>C21/C23*60</f>
        <v>4.8</v>
      </c>
      <c r="D25" s="2">
        <f t="shared" ref="D25:E25" si="0">D21/D23*60</f>
        <v>4.8</v>
      </c>
      <c r="E25" s="2">
        <f t="shared" si="0"/>
        <v>4.8</v>
      </c>
      <c r="G25" s="86" t="s">
        <v>1</v>
      </c>
      <c r="H25" s="25"/>
      <c r="I25" s="64" t="s">
        <v>11</v>
      </c>
      <c r="J25" s="1"/>
      <c r="K25" s="23">
        <f>+(K21/K23)*60</f>
        <v>11.67</v>
      </c>
      <c r="M25" s="24">
        <f>+(K15+K17+M19)*(K25/60)</f>
        <v>1.6960400000000002</v>
      </c>
      <c r="N25" s="25"/>
      <c r="O25" s="26"/>
      <c r="P25" s="76" t="s">
        <v>101</v>
      </c>
      <c r="Q25" s="78"/>
      <c r="R25" s="70"/>
      <c r="T25" s="16"/>
      <c r="U25" s="16"/>
    </row>
    <row r="26" spans="1:30" thickBot="1" x14ac:dyDescent="0.35">
      <c r="B26" s="2"/>
      <c r="G26" s="86"/>
      <c r="H26" s="25"/>
      <c r="I26" s="25"/>
      <c r="J26" s="1"/>
      <c r="M26" s="25"/>
      <c r="N26" s="25"/>
      <c r="O26" s="26"/>
      <c r="P26" s="71"/>
      <c r="Q26" s="72"/>
      <c r="R26" s="73"/>
      <c r="S26" s="16"/>
      <c r="T26" s="16"/>
      <c r="U26" s="16"/>
    </row>
    <row r="27" spans="1:30" ht="14" x14ac:dyDescent="0.3">
      <c r="A27" s="10" t="s">
        <v>64</v>
      </c>
      <c r="B27" s="2">
        <v>4</v>
      </c>
      <c r="C27" s="2">
        <v>4</v>
      </c>
      <c r="D27" s="2">
        <v>4</v>
      </c>
      <c r="E27" s="2">
        <v>4</v>
      </c>
      <c r="G27" s="86" t="s">
        <v>1</v>
      </c>
      <c r="H27" s="25"/>
      <c r="I27" s="64" t="s">
        <v>125</v>
      </c>
      <c r="J27" s="1"/>
      <c r="K27" s="33">
        <v>0</v>
      </c>
      <c r="M27" s="24">
        <f>+(K15+K17)*(K27/60)</f>
        <v>0</v>
      </c>
      <c r="N27" s="25"/>
      <c r="P27" s="27"/>
      <c r="Q27" s="26"/>
      <c r="R27" s="22"/>
      <c r="S27" s="16"/>
      <c r="T27" s="16"/>
      <c r="U27" s="16"/>
    </row>
    <row r="28" spans="1:30" ht="14" x14ac:dyDescent="0.3">
      <c r="B28" s="2"/>
      <c r="G28" s="86"/>
      <c r="H28" s="25"/>
      <c r="I28" s="25"/>
      <c r="J28" s="1"/>
      <c r="K28" s="34"/>
      <c r="M28" s="25"/>
      <c r="N28" s="25"/>
      <c r="P28" s="25"/>
      <c r="Q28" s="25"/>
      <c r="AD28" s="23">
        <f>SUM(M15:M27)</f>
        <v>10.416040000000001</v>
      </c>
    </row>
    <row r="29" spans="1:30" ht="14" x14ac:dyDescent="0.3">
      <c r="A29" s="1" t="s">
        <v>14</v>
      </c>
      <c r="B29" s="3">
        <v>5.0000000000000001E-3</v>
      </c>
      <c r="C29" s="3">
        <v>5.0000000000000001E-3</v>
      </c>
      <c r="D29" s="3">
        <v>5.0000000000000001E-3</v>
      </c>
      <c r="E29" s="3">
        <v>5.0000000000000001E-3</v>
      </c>
      <c r="F29" s="3"/>
      <c r="G29" s="96" t="s">
        <v>123</v>
      </c>
      <c r="I29" s="25"/>
      <c r="J29" s="1"/>
      <c r="K29" s="34"/>
      <c r="M29" s="25"/>
      <c r="N29" s="25"/>
      <c r="O29" s="25"/>
      <c r="P29" s="25"/>
      <c r="Q29" s="25"/>
    </row>
    <row r="30" spans="1:30" x14ac:dyDescent="0.35">
      <c r="A30" s="1" t="s">
        <v>51</v>
      </c>
      <c r="B30" s="3">
        <v>1.2500000000000001E-2</v>
      </c>
      <c r="C30" s="3">
        <v>1.2500000000000001E-2</v>
      </c>
      <c r="D30" s="3">
        <v>1.2500000000000001E-2</v>
      </c>
      <c r="E30" s="3">
        <v>1.2500000000000001E-2</v>
      </c>
      <c r="F30" s="3"/>
      <c r="G30" s="101" t="s">
        <v>129</v>
      </c>
      <c r="H30" s="25"/>
      <c r="I30" s="64" t="s">
        <v>16</v>
      </c>
      <c r="J30" s="1"/>
      <c r="K30" s="37">
        <v>0.08</v>
      </c>
      <c r="M30" s="24">
        <f>+$AD$28*K30</f>
        <v>0.83328320000000011</v>
      </c>
      <c r="N30" s="25"/>
      <c r="O30" s="25"/>
      <c r="P30" s="25"/>
      <c r="Q30" s="25"/>
    </row>
    <row r="31" spans="1:30" x14ac:dyDescent="0.35">
      <c r="A31" s="1" t="s">
        <v>15</v>
      </c>
      <c r="B31" s="3">
        <v>0.1208</v>
      </c>
      <c r="C31" s="3">
        <v>0.1208</v>
      </c>
      <c r="D31" s="3">
        <v>0.1208</v>
      </c>
      <c r="E31" s="3">
        <v>0.1208</v>
      </c>
      <c r="F31" s="3"/>
      <c r="G31" s="101" t="s">
        <v>129</v>
      </c>
      <c r="H31" s="25"/>
      <c r="I31" s="25" t="s">
        <v>14</v>
      </c>
      <c r="J31" s="1"/>
      <c r="K31" s="37">
        <v>0.03</v>
      </c>
      <c r="M31" s="24">
        <f>+$AD$28*K31</f>
        <v>0.31248120000000001</v>
      </c>
      <c r="N31" s="25"/>
      <c r="O31" s="95">
        <f>+O19+M25+M30+M31</f>
        <v>11.561804400000002</v>
      </c>
      <c r="P31" s="25"/>
      <c r="Q31" s="25"/>
    </row>
    <row r="32" spans="1:30" ht="14" x14ac:dyDescent="0.3">
      <c r="B32" s="3"/>
      <c r="C32" s="3"/>
      <c r="D32" s="3"/>
      <c r="E32" s="3"/>
      <c r="F32" s="3"/>
      <c r="G32" s="25"/>
      <c r="H32" s="25"/>
      <c r="I32" s="25"/>
      <c r="J32" s="1"/>
      <c r="K32" s="100"/>
      <c r="L32" s="89"/>
      <c r="M32" s="98"/>
      <c r="N32" s="25"/>
      <c r="O32" s="25"/>
      <c r="P32" s="25"/>
      <c r="Q32" s="25"/>
    </row>
    <row r="33" spans="1:19" ht="14" x14ac:dyDescent="0.3">
      <c r="A33" s="1" t="s">
        <v>29</v>
      </c>
      <c r="B33" s="3">
        <v>2.5000000000000001E-3</v>
      </c>
      <c r="C33" s="3">
        <v>2.5000000000000001E-3</v>
      </c>
      <c r="D33" s="3">
        <v>2.5000000000000001E-3</v>
      </c>
      <c r="E33" s="3">
        <v>2.5000000000000001E-3</v>
      </c>
      <c r="F33" s="3"/>
      <c r="G33" s="25"/>
      <c r="H33" s="25"/>
      <c r="I33" s="64" t="s">
        <v>98</v>
      </c>
      <c r="J33" s="1"/>
      <c r="K33" s="90">
        <v>0.1207</v>
      </c>
      <c r="M33" s="91">
        <f>+$O$31*K33</f>
        <v>1.3955097910800003</v>
      </c>
      <c r="N33" s="25"/>
      <c r="O33" s="25"/>
      <c r="P33" s="25"/>
      <c r="Q33" s="25"/>
    </row>
    <row r="34" spans="1:19" ht="14" x14ac:dyDescent="0.3">
      <c r="A34" s="1" t="s">
        <v>16</v>
      </c>
      <c r="B34" s="3">
        <v>0.08</v>
      </c>
      <c r="C34" s="3">
        <v>0.08</v>
      </c>
      <c r="D34" s="3">
        <v>0.08</v>
      </c>
      <c r="E34" s="3">
        <v>0.08</v>
      </c>
      <c r="F34" s="3"/>
      <c r="G34" s="25"/>
      <c r="H34" s="25"/>
      <c r="I34" s="64" t="s">
        <v>107</v>
      </c>
      <c r="J34" s="1"/>
      <c r="K34" s="37">
        <v>1.7299999999999999E-2</v>
      </c>
      <c r="M34" s="91">
        <f t="shared" ref="M34:M36" si="1">+$O$31*K34</f>
        <v>0.20001921612000001</v>
      </c>
      <c r="N34" s="25"/>
      <c r="O34" s="25"/>
      <c r="P34" s="25"/>
      <c r="Q34" s="25"/>
    </row>
    <row r="35" spans="1:19" ht="14" x14ac:dyDescent="0.3">
      <c r="B35" s="2"/>
      <c r="G35" s="25"/>
      <c r="H35" s="25"/>
      <c r="I35" s="64" t="s">
        <v>124</v>
      </c>
      <c r="J35" s="1"/>
      <c r="K35" s="38">
        <v>2.9000000000000001E-2</v>
      </c>
      <c r="M35" s="91">
        <f t="shared" si="1"/>
        <v>0.33529232760000005</v>
      </c>
      <c r="N35" s="25"/>
      <c r="O35" s="25"/>
      <c r="P35" s="25"/>
      <c r="Q35" s="25"/>
    </row>
    <row r="36" spans="1:19" ht="14" x14ac:dyDescent="0.3">
      <c r="A36" s="1" t="s">
        <v>22</v>
      </c>
      <c r="B36" s="2"/>
      <c r="G36" s="25"/>
      <c r="H36" s="25"/>
      <c r="I36" s="64" t="s">
        <v>122</v>
      </c>
      <c r="J36" s="1"/>
      <c r="K36" s="37">
        <v>3.0000000000000001E-3</v>
      </c>
      <c r="M36" s="91">
        <f t="shared" si="1"/>
        <v>3.4685413200000008E-2</v>
      </c>
      <c r="N36" s="25"/>
      <c r="O36" s="24">
        <f>SUM(M33:M36)</f>
        <v>1.9655067480000006</v>
      </c>
      <c r="P36" s="25"/>
      <c r="Q36" s="25"/>
    </row>
    <row r="37" spans="1:19" ht="14" x14ac:dyDescent="0.3">
      <c r="A37" s="1" t="s">
        <v>23</v>
      </c>
      <c r="B37" s="4">
        <v>4.0000000000000001E-3</v>
      </c>
      <c r="C37" s="4">
        <v>4.0000000000000001E-3</v>
      </c>
      <c r="D37" s="4">
        <v>4.0000000000000001E-3</v>
      </c>
      <c r="E37" s="4">
        <v>4.0000000000000001E-3</v>
      </c>
      <c r="F37" s="4"/>
      <c r="G37" s="25"/>
      <c r="H37" s="25"/>
      <c r="I37" s="25"/>
      <c r="J37" s="1"/>
      <c r="K37" s="39"/>
      <c r="M37" s="30"/>
      <c r="N37" s="25"/>
      <c r="O37" s="25"/>
      <c r="P37" s="25"/>
      <c r="Q37" s="25"/>
    </row>
    <row r="38" spans="1:19" ht="14" x14ac:dyDescent="0.3">
      <c r="A38" s="1" t="s">
        <v>24</v>
      </c>
      <c r="B38" s="4">
        <v>0.01</v>
      </c>
      <c r="C38" s="4">
        <v>0.01</v>
      </c>
      <c r="D38" s="4">
        <v>0.01</v>
      </c>
      <c r="E38" s="4">
        <v>0.01</v>
      </c>
      <c r="F38" s="4"/>
      <c r="G38" s="25"/>
      <c r="H38" s="25"/>
      <c r="I38" s="64" t="s">
        <v>121</v>
      </c>
      <c r="J38" s="1"/>
      <c r="K38" s="35">
        <v>0.35</v>
      </c>
      <c r="M38" s="24">
        <f>+K21*K38</f>
        <v>1.3614999999999999</v>
      </c>
      <c r="N38" s="25"/>
      <c r="O38" s="25"/>
      <c r="P38" s="25"/>
    </row>
    <row r="39" spans="1:19" x14ac:dyDescent="0.35">
      <c r="B39" s="4"/>
      <c r="C39" s="4"/>
      <c r="D39" s="4"/>
      <c r="E39" s="4"/>
      <c r="F39" s="4"/>
      <c r="G39" s="101" t="s">
        <v>127</v>
      </c>
      <c r="H39" s="25"/>
      <c r="I39" s="64" t="s">
        <v>126</v>
      </c>
      <c r="J39" s="1"/>
      <c r="K39" s="35">
        <v>0</v>
      </c>
      <c r="M39" s="24">
        <f>+K39</f>
        <v>0</v>
      </c>
      <c r="N39" s="25"/>
      <c r="O39" s="95">
        <f>SUM(M38:M39)</f>
        <v>1.3614999999999999</v>
      </c>
      <c r="P39" s="25"/>
      <c r="Q39" s="94"/>
      <c r="S39" s="84"/>
    </row>
    <row r="40" spans="1:19" ht="14" x14ac:dyDescent="0.3">
      <c r="B40" s="4"/>
      <c r="C40" s="4"/>
      <c r="D40" s="4"/>
      <c r="E40" s="4"/>
      <c r="F40" s="4"/>
      <c r="G40" s="25"/>
      <c r="H40" s="25"/>
      <c r="I40" s="64"/>
      <c r="J40" s="1"/>
      <c r="K40" s="99"/>
      <c r="L40" s="89"/>
      <c r="M40" s="27"/>
      <c r="N40" s="93"/>
      <c r="O40" s="27"/>
      <c r="P40" s="25"/>
      <c r="Q40" s="94"/>
      <c r="S40" s="84"/>
    </row>
    <row r="41" spans="1:19" ht="14" x14ac:dyDescent="0.3">
      <c r="B41" s="4"/>
      <c r="C41" s="4"/>
      <c r="D41" s="4"/>
      <c r="E41" s="4"/>
      <c r="F41" s="4"/>
      <c r="G41" s="25"/>
      <c r="H41" s="25"/>
      <c r="I41" s="64"/>
      <c r="J41" s="1"/>
      <c r="K41" s="99"/>
      <c r="L41" s="89"/>
      <c r="M41" s="27"/>
      <c r="N41" s="93"/>
      <c r="O41" s="27"/>
      <c r="P41" s="25"/>
      <c r="Q41" s="82">
        <f>+O31+O36+O39</f>
        <v>14.888811148000002</v>
      </c>
      <c r="S41" s="84" t="s">
        <v>76</v>
      </c>
    </row>
    <row r="42" spans="1:19" ht="14" x14ac:dyDescent="0.3">
      <c r="A42" s="1" t="s">
        <v>25</v>
      </c>
      <c r="B42" s="4">
        <v>0.01</v>
      </c>
      <c r="C42" s="4">
        <v>0.01</v>
      </c>
      <c r="D42" s="4">
        <v>0.01</v>
      </c>
      <c r="E42" s="4">
        <v>0.01</v>
      </c>
      <c r="F42" s="4"/>
      <c r="G42" s="96" t="s">
        <v>114</v>
      </c>
      <c r="H42" s="25"/>
      <c r="I42" s="25"/>
      <c r="J42" s="1"/>
      <c r="K42" s="34"/>
      <c r="M42" s="25"/>
      <c r="N42" s="25"/>
      <c r="O42" s="25"/>
      <c r="P42" s="25"/>
      <c r="Q42" s="25"/>
      <c r="S42" s="25"/>
    </row>
    <row r="43" spans="1:19" ht="14" x14ac:dyDescent="0.3">
      <c r="A43" s="1" t="s">
        <v>26</v>
      </c>
      <c r="B43" s="4">
        <v>7.4999999999999997E-3</v>
      </c>
      <c r="C43" s="4">
        <v>7.4999999999999997E-3</v>
      </c>
      <c r="D43" s="4">
        <v>7.4999999999999997E-3</v>
      </c>
      <c r="E43" s="4">
        <v>7.4999999999999997E-3</v>
      </c>
      <c r="F43" s="4"/>
      <c r="G43" s="25"/>
      <c r="H43" s="25"/>
      <c r="I43" s="64" t="s">
        <v>132</v>
      </c>
      <c r="J43" s="1"/>
      <c r="K43" s="37">
        <v>0.185</v>
      </c>
      <c r="M43" s="24">
        <f>+$Q$41*K43</f>
        <v>2.7544300623800004</v>
      </c>
      <c r="N43" s="25"/>
      <c r="O43" s="25"/>
      <c r="P43" s="25"/>
      <c r="Q43" s="25"/>
      <c r="S43" s="25"/>
    </row>
    <row r="44" spans="1:19" ht="14" x14ac:dyDescent="0.3">
      <c r="B44" s="4"/>
      <c r="C44" s="4"/>
      <c r="D44" s="4"/>
      <c r="E44" s="4"/>
      <c r="F44" s="4"/>
      <c r="G44" s="25"/>
      <c r="H44" s="25"/>
      <c r="I44" s="64" t="s">
        <v>115</v>
      </c>
      <c r="J44" s="1"/>
      <c r="K44" s="37">
        <v>1.4999999999999999E-2</v>
      </c>
      <c r="M44" s="24">
        <f>+$Q$41*K44</f>
        <v>0.22333216722000002</v>
      </c>
      <c r="N44" s="25"/>
      <c r="O44" s="25"/>
      <c r="P44" s="25"/>
      <c r="Q44" s="25"/>
      <c r="S44" s="25"/>
    </row>
    <row r="45" spans="1:19" ht="14" x14ac:dyDescent="0.3">
      <c r="B45" s="4"/>
      <c r="C45" s="4"/>
      <c r="D45" s="4"/>
      <c r="E45" s="4"/>
      <c r="F45" s="4"/>
      <c r="G45" s="25"/>
      <c r="H45" s="25"/>
      <c r="I45" s="64" t="s">
        <v>116</v>
      </c>
      <c r="J45" s="1"/>
      <c r="K45" s="37">
        <v>2.7E-2</v>
      </c>
      <c r="M45" s="24">
        <f>+$Q$41*K45</f>
        <v>0.40199790099600002</v>
      </c>
      <c r="N45" s="25"/>
      <c r="O45" s="25"/>
      <c r="P45" s="25"/>
      <c r="Q45" s="25"/>
      <c r="S45" s="25"/>
    </row>
    <row r="46" spans="1:19" x14ac:dyDescent="0.35">
      <c r="B46" s="4"/>
      <c r="C46" s="4"/>
      <c r="D46" s="4"/>
      <c r="E46" s="4"/>
      <c r="F46" s="4"/>
      <c r="G46" s="101" t="s">
        <v>127</v>
      </c>
      <c r="H46" s="25"/>
      <c r="I46" s="64" t="s">
        <v>128</v>
      </c>
      <c r="J46" s="1"/>
      <c r="K46" s="37">
        <v>0</v>
      </c>
      <c r="M46" s="24">
        <f t="shared" ref="M46:M47" si="2">+$Q$41*K46</f>
        <v>0</v>
      </c>
      <c r="N46" s="25"/>
      <c r="O46" s="25"/>
      <c r="P46" s="25"/>
      <c r="Q46" s="25"/>
      <c r="S46" s="25"/>
    </row>
    <row r="47" spans="1:19" x14ac:dyDescent="0.35">
      <c r="B47" s="4"/>
      <c r="C47" s="4"/>
      <c r="D47" s="4"/>
      <c r="E47" s="4"/>
      <c r="F47" s="4"/>
      <c r="G47" s="101" t="s">
        <v>127</v>
      </c>
      <c r="H47" s="25"/>
      <c r="I47" s="64" t="s">
        <v>136</v>
      </c>
      <c r="J47" s="1"/>
      <c r="K47" s="37">
        <v>0</v>
      </c>
      <c r="M47" s="24">
        <f t="shared" si="2"/>
        <v>0</v>
      </c>
      <c r="N47" s="25"/>
      <c r="O47" s="25"/>
      <c r="P47" s="25"/>
      <c r="Q47" s="25"/>
      <c r="S47" s="25"/>
    </row>
    <row r="48" spans="1:19" ht="14" x14ac:dyDescent="0.3">
      <c r="A48" s="1" t="s">
        <v>33</v>
      </c>
      <c r="B48" s="4"/>
      <c r="C48" s="4"/>
      <c r="D48" s="4"/>
      <c r="E48" s="4"/>
      <c r="F48" s="4"/>
      <c r="G48" s="25"/>
      <c r="H48" s="25"/>
      <c r="I48" s="64" t="s">
        <v>99</v>
      </c>
      <c r="J48" s="1"/>
      <c r="K48" s="37">
        <v>0</v>
      </c>
      <c r="M48" s="24">
        <f>+$Q$41*K48</f>
        <v>0</v>
      </c>
      <c r="N48" s="25"/>
      <c r="P48" s="25"/>
      <c r="Q48" s="25"/>
      <c r="S48" s="25"/>
    </row>
    <row r="49" spans="1:19" x14ac:dyDescent="0.35">
      <c r="B49" s="4"/>
      <c r="C49" s="4"/>
      <c r="D49" s="4"/>
      <c r="E49" s="4"/>
      <c r="F49" s="4"/>
      <c r="G49" s="101" t="s">
        <v>127</v>
      </c>
      <c r="H49" s="25"/>
      <c r="I49" s="103" t="s">
        <v>133</v>
      </c>
      <c r="J49" s="1"/>
      <c r="K49" s="37">
        <v>1.2999999999999999E-2</v>
      </c>
      <c r="M49" s="24">
        <f>+$Q$41*K49</f>
        <v>0.19355454492400001</v>
      </c>
      <c r="N49" s="25"/>
      <c r="O49" s="24">
        <f>SUM(M43:M49)</f>
        <v>3.5733146755200007</v>
      </c>
      <c r="P49" s="25"/>
      <c r="Q49" s="25"/>
      <c r="S49" s="25"/>
    </row>
    <row r="50" spans="1:19" ht="14" x14ac:dyDescent="0.3">
      <c r="B50" s="4"/>
      <c r="C50" s="4"/>
      <c r="D50" s="4"/>
      <c r="E50" s="4"/>
      <c r="F50" s="4"/>
      <c r="G50" s="25"/>
      <c r="H50" s="25"/>
      <c r="I50" s="64"/>
      <c r="J50" s="1"/>
      <c r="K50" s="92"/>
      <c r="L50" s="89"/>
      <c r="M50" s="27"/>
      <c r="N50" s="25"/>
      <c r="O50" s="27"/>
      <c r="P50" s="25"/>
      <c r="Q50" s="25"/>
      <c r="S50" s="25"/>
    </row>
    <row r="51" spans="1:19" ht="14" x14ac:dyDescent="0.3">
      <c r="B51" s="4"/>
      <c r="C51" s="4"/>
      <c r="D51" s="4"/>
      <c r="E51" s="4"/>
      <c r="F51" s="4"/>
      <c r="G51" s="25"/>
      <c r="H51" s="25"/>
      <c r="I51" s="64"/>
      <c r="J51" s="1"/>
      <c r="K51" s="92"/>
      <c r="L51" s="16"/>
      <c r="M51" s="27"/>
      <c r="N51" s="93"/>
      <c r="O51" s="27"/>
      <c r="P51" s="25"/>
      <c r="Q51" s="25"/>
      <c r="S51" s="25"/>
    </row>
    <row r="52" spans="1:19" ht="14" x14ac:dyDescent="0.3">
      <c r="B52" s="4"/>
      <c r="C52" s="4"/>
      <c r="D52" s="4"/>
      <c r="E52" s="4"/>
      <c r="F52" s="4"/>
      <c r="G52" s="96" t="s">
        <v>110</v>
      </c>
      <c r="H52" s="25"/>
      <c r="I52" s="64"/>
      <c r="J52" s="1"/>
      <c r="K52" s="97"/>
      <c r="L52" s="16"/>
      <c r="M52" s="98"/>
      <c r="N52" s="25"/>
      <c r="O52" s="25"/>
      <c r="P52" s="25"/>
      <c r="Q52" s="25"/>
      <c r="S52" s="25"/>
    </row>
    <row r="53" spans="1:19" ht="14" x14ac:dyDescent="0.3">
      <c r="A53" s="1" t="s">
        <v>47</v>
      </c>
      <c r="B53" s="4">
        <v>0.15</v>
      </c>
      <c r="C53" s="4">
        <v>0.15</v>
      </c>
      <c r="D53" s="4">
        <v>0.15</v>
      </c>
      <c r="E53" s="4">
        <v>0.15</v>
      </c>
      <c r="F53" s="4"/>
      <c r="G53" s="25"/>
      <c r="H53" s="25"/>
      <c r="I53" s="28" t="s">
        <v>61</v>
      </c>
      <c r="J53" s="1"/>
      <c r="K53" s="90">
        <v>1.9E-2</v>
      </c>
      <c r="M53" s="91">
        <f>+$Q$41*K53</f>
        <v>0.28288741181200006</v>
      </c>
      <c r="N53" s="25"/>
      <c r="P53" s="25"/>
      <c r="Q53" s="25"/>
      <c r="S53" s="25"/>
    </row>
    <row r="54" spans="1:19" ht="14" x14ac:dyDescent="0.3">
      <c r="A54" s="1" t="s">
        <v>27</v>
      </c>
      <c r="B54" s="4">
        <v>0.01</v>
      </c>
      <c r="C54" s="4">
        <v>0.01</v>
      </c>
      <c r="D54" s="4">
        <v>0.01</v>
      </c>
      <c r="E54" s="4">
        <v>0.01</v>
      </c>
      <c r="F54" s="4"/>
      <c r="G54" s="25"/>
      <c r="H54" s="25"/>
      <c r="I54" s="64" t="s">
        <v>117</v>
      </c>
      <c r="J54" s="1"/>
      <c r="K54" s="37">
        <v>1.9E-2</v>
      </c>
      <c r="M54" s="24">
        <f>+$Q$41*K54</f>
        <v>0.28288741181200006</v>
      </c>
      <c r="N54" s="25"/>
      <c r="O54" s="25"/>
      <c r="P54" s="25"/>
      <c r="Q54" s="25"/>
      <c r="S54" s="25"/>
    </row>
    <row r="55" spans="1:19" ht="14" x14ac:dyDescent="0.3">
      <c r="A55" s="1" t="s">
        <v>34</v>
      </c>
      <c r="B55" s="4">
        <v>5.0000000000000001E-3</v>
      </c>
      <c r="C55" s="4">
        <v>5.0000000000000001E-3</v>
      </c>
      <c r="D55" s="4">
        <v>5.0000000000000001E-3</v>
      </c>
      <c r="E55" s="4">
        <v>5.0000000000000001E-3</v>
      </c>
      <c r="F55" s="4"/>
      <c r="G55" s="25"/>
      <c r="H55" s="25"/>
      <c r="I55" s="64" t="s">
        <v>26</v>
      </c>
      <c r="J55" s="1"/>
      <c r="K55" s="37">
        <v>8.0000000000000002E-3</v>
      </c>
      <c r="M55" s="24">
        <f>+$Q$41*K55</f>
        <v>0.11911048918400002</v>
      </c>
      <c r="N55" s="25"/>
      <c r="O55" s="25"/>
      <c r="P55" s="25"/>
      <c r="Q55" s="25"/>
      <c r="S55" s="25"/>
    </row>
    <row r="56" spans="1:19" ht="14" x14ac:dyDescent="0.3">
      <c r="A56" s="1" t="s">
        <v>35</v>
      </c>
      <c r="B56" s="4">
        <v>0.01</v>
      </c>
      <c r="C56" s="4">
        <v>0.01</v>
      </c>
      <c r="D56" s="4">
        <v>0.01</v>
      </c>
      <c r="E56" s="4">
        <v>0.01</v>
      </c>
      <c r="F56" s="4"/>
      <c r="G56" s="25"/>
      <c r="H56" s="25"/>
      <c r="I56" s="64" t="s">
        <v>27</v>
      </c>
      <c r="J56" s="1"/>
      <c r="K56" s="37">
        <v>3.0000000000000001E-3</v>
      </c>
      <c r="M56" s="24">
        <f>+$Q$41*K56</f>
        <v>4.4666433444000009E-2</v>
      </c>
      <c r="N56" s="25"/>
      <c r="O56" s="95">
        <f>SUM(M53:M56)</f>
        <v>0.72955174625200014</v>
      </c>
      <c r="P56" s="25"/>
      <c r="Q56" s="25"/>
      <c r="S56" s="25"/>
    </row>
    <row r="57" spans="1:19" ht="14" x14ac:dyDescent="0.3">
      <c r="B57" s="4"/>
      <c r="C57" s="4"/>
      <c r="D57" s="4"/>
      <c r="E57" s="4"/>
      <c r="F57" s="4"/>
      <c r="G57" s="25"/>
      <c r="H57" s="25"/>
      <c r="I57" s="64"/>
      <c r="J57" s="1"/>
      <c r="K57" s="92"/>
      <c r="L57" s="16"/>
      <c r="M57" s="27"/>
      <c r="N57" s="93"/>
      <c r="O57" s="27"/>
      <c r="P57" s="25"/>
      <c r="Q57" s="25"/>
      <c r="S57" s="25"/>
    </row>
    <row r="58" spans="1:19" ht="14" x14ac:dyDescent="0.3">
      <c r="B58" s="4"/>
      <c r="C58" s="4"/>
      <c r="D58" s="4"/>
      <c r="E58" s="4"/>
      <c r="F58" s="4"/>
      <c r="G58" s="96" t="s">
        <v>111</v>
      </c>
      <c r="H58" s="25"/>
      <c r="I58" s="64"/>
      <c r="J58" s="1"/>
      <c r="K58" s="97"/>
      <c r="L58" s="16"/>
      <c r="M58" s="98"/>
      <c r="N58" s="25"/>
      <c r="O58" s="25"/>
      <c r="P58" s="25"/>
      <c r="Q58" s="25"/>
      <c r="S58" s="25"/>
    </row>
    <row r="59" spans="1:19" ht="14" x14ac:dyDescent="0.3">
      <c r="B59" s="4"/>
      <c r="C59" s="4"/>
      <c r="D59" s="4"/>
      <c r="E59" s="4"/>
      <c r="F59" s="4"/>
      <c r="G59" s="25"/>
      <c r="H59" s="25"/>
      <c r="I59" s="64" t="s">
        <v>108</v>
      </c>
      <c r="J59" s="1"/>
      <c r="K59" s="90">
        <v>7.0000000000000001E-3</v>
      </c>
      <c r="M59" s="91">
        <f>+$Q$41*K59</f>
        <v>0.10422167803600002</v>
      </c>
      <c r="N59" s="25"/>
      <c r="O59" s="25"/>
      <c r="P59" s="25"/>
      <c r="Q59" s="25"/>
      <c r="S59" s="25"/>
    </row>
    <row r="60" spans="1:19" ht="14" x14ac:dyDescent="0.3">
      <c r="B60" s="4"/>
      <c r="C60" s="4"/>
      <c r="D60" s="4"/>
      <c r="E60" s="4"/>
      <c r="F60" s="4"/>
      <c r="G60" s="25"/>
      <c r="H60" s="25"/>
      <c r="I60" s="64" t="s">
        <v>134</v>
      </c>
      <c r="J60" s="1"/>
      <c r="K60" s="37">
        <v>1.0999999999999999E-2</v>
      </c>
      <c r="M60" s="24">
        <f>+$Q$41*K60</f>
        <v>0.163776922628</v>
      </c>
      <c r="N60" s="25"/>
      <c r="O60" s="95">
        <f>SUM(M59:M60)</f>
        <v>0.26799860066400005</v>
      </c>
      <c r="P60" s="25"/>
      <c r="Q60" s="25"/>
      <c r="S60" s="25"/>
    </row>
    <row r="61" spans="1:19" ht="14" x14ac:dyDescent="0.3">
      <c r="B61" s="4"/>
      <c r="C61" s="4"/>
      <c r="D61" s="4"/>
      <c r="E61" s="4"/>
      <c r="F61" s="4"/>
      <c r="G61" s="25"/>
      <c r="H61" s="25"/>
      <c r="I61" s="64"/>
      <c r="J61" s="1"/>
      <c r="K61" s="92"/>
      <c r="L61" s="16"/>
      <c r="M61" s="27"/>
      <c r="N61" s="93"/>
      <c r="O61" s="27"/>
      <c r="P61" s="25"/>
      <c r="Q61" s="25"/>
      <c r="S61" s="25"/>
    </row>
    <row r="62" spans="1:19" ht="14" x14ac:dyDescent="0.3">
      <c r="B62" s="4"/>
      <c r="C62" s="4"/>
      <c r="D62" s="4"/>
      <c r="E62" s="4"/>
      <c r="F62" s="4"/>
      <c r="G62" s="96" t="s">
        <v>112</v>
      </c>
      <c r="H62" s="25"/>
      <c r="I62" s="64"/>
      <c r="J62" s="1"/>
      <c r="K62" s="97"/>
      <c r="L62" s="16"/>
      <c r="M62" s="98"/>
      <c r="N62" s="25"/>
      <c r="O62" s="25"/>
      <c r="P62" s="25"/>
      <c r="Q62" s="25"/>
      <c r="S62" s="25"/>
    </row>
    <row r="63" spans="1:19" ht="14" x14ac:dyDescent="0.3">
      <c r="B63" s="4"/>
      <c r="C63" s="4"/>
      <c r="D63" s="4"/>
      <c r="E63" s="4"/>
      <c r="F63" s="4"/>
      <c r="G63" s="25"/>
      <c r="H63" s="25"/>
      <c r="I63" s="64" t="s">
        <v>104</v>
      </c>
      <c r="J63" s="1"/>
      <c r="K63" s="90">
        <v>4.0000000000000001E-3</v>
      </c>
      <c r="M63" s="91">
        <f>+$Q$41*K63</f>
        <v>5.9555244592000012E-2</v>
      </c>
      <c r="N63" s="25"/>
      <c r="O63" s="25"/>
      <c r="P63" s="25"/>
      <c r="Q63" s="25"/>
      <c r="S63" s="25"/>
    </row>
    <row r="64" spans="1:19" ht="14" x14ac:dyDescent="0.3">
      <c r="B64" s="4"/>
      <c r="C64" s="4"/>
      <c r="D64" s="4"/>
      <c r="E64" s="4"/>
      <c r="F64" s="4"/>
      <c r="G64" s="25"/>
      <c r="H64" s="25"/>
      <c r="I64" s="84" t="s">
        <v>77</v>
      </c>
      <c r="J64" s="1"/>
      <c r="K64" s="37">
        <v>1.2E-2</v>
      </c>
      <c r="M64" s="24">
        <f>+$Q$41*K64</f>
        <v>0.17866573377600004</v>
      </c>
      <c r="N64" s="25"/>
      <c r="O64" s="25"/>
      <c r="P64" s="25"/>
      <c r="Q64" s="25"/>
      <c r="S64" s="25"/>
    </row>
    <row r="65" spans="1:19" ht="14" x14ac:dyDescent="0.3">
      <c r="B65" s="4"/>
      <c r="C65" s="4"/>
      <c r="D65" s="4"/>
      <c r="E65" s="4"/>
      <c r="F65" s="4"/>
      <c r="G65" s="25"/>
      <c r="H65" s="25"/>
      <c r="I65" s="64" t="s">
        <v>23</v>
      </c>
      <c r="J65" s="1"/>
      <c r="K65" s="37">
        <v>0.01</v>
      </c>
      <c r="M65" s="24">
        <f>+$Q$41*K65</f>
        <v>0.14888811148000003</v>
      </c>
      <c r="N65" s="25"/>
      <c r="O65" s="25"/>
      <c r="P65" s="25"/>
      <c r="Q65" s="25"/>
      <c r="S65" s="25"/>
    </row>
    <row r="66" spans="1:19" ht="14" x14ac:dyDescent="0.3">
      <c r="B66" s="4"/>
      <c r="C66" s="4"/>
      <c r="D66" s="4"/>
      <c r="E66" s="4"/>
      <c r="F66" s="4"/>
      <c r="G66" s="25"/>
      <c r="H66" s="25"/>
      <c r="I66" s="64" t="s">
        <v>109</v>
      </c>
      <c r="J66" s="1"/>
      <c r="K66" s="37">
        <v>0.01</v>
      </c>
      <c r="M66" s="24">
        <f>+$Q$41*K66</f>
        <v>0.14888811148000003</v>
      </c>
      <c r="N66" s="25"/>
      <c r="O66" s="95">
        <f>SUM(M63:M66)</f>
        <v>0.53599720132800011</v>
      </c>
      <c r="P66" s="25"/>
    </row>
    <row r="67" spans="1:19" ht="14" x14ac:dyDescent="0.3">
      <c r="B67" s="4"/>
      <c r="C67" s="4"/>
      <c r="D67" s="4"/>
      <c r="E67" s="4"/>
      <c r="F67" s="4"/>
      <c r="G67" s="25"/>
      <c r="H67" s="25"/>
      <c r="I67" s="64"/>
      <c r="J67" s="1"/>
      <c r="K67" s="92"/>
      <c r="L67" s="16"/>
      <c r="M67" s="27"/>
      <c r="N67" s="93"/>
      <c r="O67" s="27"/>
      <c r="P67" s="25"/>
    </row>
    <row r="68" spans="1:19" ht="14" x14ac:dyDescent="0.3">
      <c r="B68" s="4"/>
      <c r="C68" s="4"/>
      <c r="D68" s="4"/>
      <c r="E68" s="4"/>
      <c r="F68" s="4"/>
      <c r="G68" s="96" t="s">
        <v>113</v>
      </c>
      <c r="H68" s="25"/>
      <c r="I68" s="84"/>
      <c r="J68" s="1"/>
      <c r="K68" s="97"/>
      <c r="L68" s="16"/>
      <c r="M68" s="98"/>
      <c r="N68" s="25"/>
      <c r="O68" s="25"/>
      <c r="P68" s="25"/>
    </row>
    <row r="69" spans="1:19" ht="14" x14ac:dyDescent="0.3">
      <c r="B69" s="4"/>
      <c r="C69" s="4"/>
      <c r="D69" s="4"/>
      <c r="E69" s="4"/>
      <c r="F69" s="4"/>
      <c r="G69" s="96"/>
      <c r="H69" s="25"/>
      <c r="I69" s="64" t="s">
        <v>118</v>
      </c>
      <c r="J69" s="1"/>
      <c r="K69" s="37">
        <v>5.0000000000000001E-3</v>
      </c>
      <c r="L69" s="16"/>
      <c r="M69" s="91">
        <f>+$Q$41*K69</f>
        <v>7.4444055740000015E-2</v>
      </c>
      <c r="N69" s="25"/>
      <c r="O69" s="25"/>
      <c r="P69" s="25"/>
    </row>
    <row r="70" spans="1:19" ht="14" x14ac:dyDescent="0.3">
      <c r="A70" s="11" t="s">
        <v>59</v>
      </c>
      <c r="B70" s="4"/>
      <c r="C70" s="4"/>
      <c r="D70" s="4"/>
      <c r="E70" s="4"/>
      <c r="F70" s="4"/>
      <c r="G70" s="25"/>
      <c r="H70" s="25"/>
      <c r="I70" s="64" t="s">
        <v>119</v>
      </c>
      <c r="J70" s="1"/>
      <c r="K70" s="90">
        <v>3.0000000000000001E-3</v>
      </c>
      <c r="M70" s="91">
        <f>+$Q$41*K70</f>
        <v>4.4666433444000009E-2</v>
      </c>
      <c r="N70" s="25"/>
      <c r="O70" s="24">
        <f>SUM(M69:M70)</f>
        <v>0.11911048918400002</v>
      </c>
      <c r="P70" s="25"/>
      <c r="Q70" s="81">
        <f>+O49+O56+O60+O66+O70</f>
        <v>5.2259727129480007</v>
      </c>
      <c r="S70" s="62" t="s">
        <v>89</v>
      </c>
    </row>
    <row r="71" spans="1:19" ht="14" x14ac:dyDescent="0.3">
      <c r="B71" s="2"/>
      <c r="G71" s="25"/>
      <c r="H71" s="25"/>
      <c r="I71" s="25"/>
      <c r="J71" s="1"/>
      <c r="K71" s="34"/>
      <c r="M71" s="25"/>
      <c r="N71" s="25"/>
      <c r="O71" s="25"/>
      <c r="P71" s="25"/>
      <c r="Q71" s="25"/>
      <c r="S71" s="25"/>
    </row>
    <row r="72" spans="1:19" ht="14" x14ac:dyDescent="0.3">
      <c r="A72" s="1" t="s">
        <v>7</v>
      </c>
      <c r="B72" s="2"/>
      <c r="G72" s="25"/>
      <c r="H72" s="25"/>
      <c r="I72" s="62" t="s">
        <v>91</v>
      </c>
      <c r="J72" s="1"/>
      <c r="K72" s="37">
        <v>0.03</v>
      </c>
      <c r="M72" s="24">
        <f>+(Q41+Q70)*K72</f>
        <v>0.60344351582844002</v>
      </c>
      <c r="N72" s="25"/>
      <c r="O72" s="25"/>
      <c r="P72" s="25"/>
    </row>
    <row r="73" spans="1:19" ht="14" x14ac:dyDescent="0.3">
      <c r="B73" s="2"/>
      <c r="G73" s="25"/>
      <c r="H73" s="25"/>
      <c r="I73" s="62"/>
      <c r="J73" s="1"/>
      <c r="K73" s="92"/>
      <c r="L73" s="89"/>
      <c r="M73" s="27"/>
      <c r="N73" s="93"/>
      <c r="O73" s="93"/>
      <c r="P73" s="93"/>
      <c r="Q73" s="82">
        <f>+Q41+Q70+M72</f>
        <v>20.718227376776444</v>
      </c>
      <c r="S73" s="85" t="s">
        <v>79</v>
      </c>
    </row>
    <row r="74" spans="1:19" thickBot="1" x14ac:dyDescent="0.35">
      <c r="B74" s="2"/>
      <c r="G74" s="25"/>
      <c r="H74" s="25"/>
      <c r="I74" s="62"/>
      <c r="J74" s="1"/>
      <c r="K74" s="92"/>
      <c r="L74" s="89"/>
      <c r="M74" s="27"/>
      <c r="N74" s="93"/>
      <c r="O74" s="93"/>
      <c r="P74" s="93"/>
    </row>
    <row r="75" spans="1:19" thickBot="1" x14ac:dyDescent="0.35">
      <c r="A75" s="1" t="s">
        <v>9</v>
      </c>
      <c r="B75" s="2">
        <f>B15*(B25/60)</f>
        <v>0.59840000000000004</v>
      </c>
      <c r="C75" s="2">
        <f>C15*(C25/60)</f>
        <v>0.59840000000000004</v>
      </c>
      <c r="D75" s="2">
        <f>D15*(D25/60)</f>
        <v>0.59840000000000004</v>
      </c>
      <c r="E75" s="2">
        <f>E15*(E25/60)</f>
        <v>0.59840000000000004</v>
      </c>
      <c r="I75" s="61"/>
      <c r="J75" s="1"/>
      <c r="K75" s="102"/>
      <c r="M75" s="80">
        <f>SUM(M15:M72)</f>
        <v>20.718227376776447</v>
      </c>
      <c r="N75" s="25"/>
      <c r="O75" s="62" t="s">
        <v>75</v>
      </c>
      <c r="P75" s="25"/>
      <c r="Q75" s="25"/>
    </row>
    <row r="76" spans="1:19" ht="14" x14ac:dyDescent="0.3">
      <c r="A76" s="1" t="s">
        <v>10</v>
      </c>
      <c r="B76" s="2">
        <f>B15*(B27/60)</f>
        <v>0.4986666666666667</v>
      </c>
      <c r="C76" s="2">
        <f>C15*(C27/60)</f>
        <v>0.4986666666666667</v>
      </c>
      <c r="D76" s="2">
        <f>D15*(D27/60)</f>
        <v>0.4986666666666667</v>
      </c>
      <c r="E76" s="2">
        <f>E15*(E27/60)</f>
        <v>0.4986666666666667</v>
      </c>
      <c r="J76" s="1"/>
      <c r="M76" s="25"/>
      <c r="N76" s="25"/>
      <c r="O76" s="25"/>
      <c r="P76" s="25"/>
      <c r="Q76" s="25"/>
    </row>
    <row r="77" spans="1:19" ht="14" x14ac:dyDescent="0.3">
      <c r="B77" s="18"/>
      <c r="C77" s="18"/>
      <c r="D77" s="18"/>
      <c r="E77" s="18"/>
      <c r="F77" s="5"/>
      <c r="J77" s="1"/>
      <c r="M77" s="81">
        <f>60/K13*M75</f>
        <v>20.718227376776447</v>
      </c>
      <c r="N77" s="25"/>
      <c r="O77" s="25" t="s">
        <v>40</v>
      </c>
      <c r="P77" s="25"/>
      <c r="Q77" s="25"/>
    </row>
    <row r="78" spans="1:19" ht="14" x14ac:dyDescent="0.3">
      <c r="B78" s="19">
        <f>SUM(B75:B76)</f>
        <v>1.0970666666666666</v>
      </c>
      <c r="C78" s="19">
        <f>SUM(C75:C76)</f>
        <v>1.0970666666666666</v>
      </c>
      <c r="D78" s="19">
        <f>SUM(D75:D76)</f>
        <v>1.0970666666666666</v>
      </c>
      <c r="E78" s="19">
        <f>SUM(E75:E76)</f>
        <v>1.0970666666666666</v>
      </c>
      <c r="J78" s="1"/>
    </row>
    <row r="79" spans="1:19" ht="14" x14ac:dyDescent="0.3">
      <c r="A79" s="1" t="s">
        <v>56</v>
      </c>
      <c r="B79" s="2">
        <f>B78*B19</f>
        <v>2.1941333333333334E-2</v>
      </c>
      <c r="C79" s="2">
        <f>C78*C19</f>
        <v>2.1941333333333334E-2</v>
      </c>
      <c r="D79" s="2">
        <f>D78*D19</f>
        <v>2.1941333333333334E-2</v>
      </c>
      <c r="E79" s="2">
        <f>E78*E19</f>
        <v>2.1941333333333334E-2</v>
      </c>
      <c r="G79" s="45"/>
      <c r="H79" s="25"/>
      <c r="I79" s="25"/>
      <c r="J79" s="1"/>
      <c r="Q79" s="14"/>
      <c r="R79" s="14"/>
    </row>
    <row r="80" spans="1:19" ht="14" x14ac:dyDescent="0.3">
      <c r="B80" s="2"/>
      <c r="G80" s="45" t="s">
        <v>131</v>
      </c>
      <c r="H80" s="64"/>
      <c r="I80" s="64"/>
      <c r="J80" s="65"/>
      <c r="K80" s="65"/>
      <c r="L80" s="65"/>
      <c r="M80" s="65"/>
      <c r="N80" s="65"/>
      <c r="O80" s="65"/>
      <c r="P80" s="65"/>
      <c r="Q80" s="66"/>
      <c r="R80" s="14"/>
    </row>
    <row r="81" spans="1:18" ht="14" x14ac:dyDescent="0.3">
      <c r="A81" s="1" t="s">
        <v>30</v>
      </c>
      <c r="B81" s="2" t="e">
        <f>B78*#REF!</f>
        <v>#REF!</v>
      </c>
      <c r="C81" s="2" t="e">
        <f>C78*#REF!</f>
        <v>#REF!</v>
      </c>
      <c r="D81" s="2" t="e">
        <f>D78*#REF!</f>
        <v>#REF!</v>
      </c>
      <c r="E81" s="2" t="e">
        <f>E78*#REF!</f>
        <v>#REF!</v>
      </c>
      <c r="G81" s="45" t="s">
        <v>84</v>
      </c>
      <c r="H81" s="64"/>
      <c r="I81" s="64"/>
      <c r="J81" s="65"/>
      <c r="K81" s="65"/>
      <c r="L81" s="65"/>
      <c r="M81" s="65"/>
      <c r="N81" s="65"/>
      <c r="O81" s="65"/>
      <c r="P81" s="65"/>
      <c r="Q81" s="66"/>
      <c r="R81" s="14"/>
    </row>
    <row r="82" spans="1:18" ht="14" x14ac:dyDescent="0.3">
      <c r="A82" s="1" t="s">
        <v>52</v>
      </c>
      <c r="B82" s="2">
        <f>B78*B30</f>
        <v>1.3713333333333334E-2</v>
      </c>
      <c r="C82" s="2">
        <f>C78*C30</f>
        <v>1.3713333333333334E-2</v>
      </c>
      <c r="D82" s="2">
        <f>D78*D30</f>
        <v>1.3713333333333334E-2</v>
      </c>
      <c r="E82" s="2">
        <f>E78*E30</f>
        <v>1.3713333333333334E-2</v>
      </c>
      <c r="G82" s="45">
        <v>1</v>
      </c>
      <c r="H82" s="46" t="s">
        <v>85</v>
      </c>
      <c r="I82" s="45"/>
      <c r="J82" s="65"/>
      <c r="K82" s="65"/>
      <c r="L82" s="65"/>
      <c r="M82" s="65"/>
      <c r="N82" s="65"/>
      <c r="O82" s="65"/>
      <c r="P82" s="65"/>
      <c r="Q82" s="66"/>
      <c r="R82" s="14"/>
    </row>
    <row r="83" spans="1:18" ht="14" x14ac:dyDescent="0.3">
      <c r="A83" s="1" t="s">
        <v>31</v>
      </c>
      <c r="B83" s="2">
        <f>B78*B33</f>
        <v>2.7426666666666667E-3</v>
      </c>
      <c r="C83" s="2">
        <f>C78*C33</f>
        <v>2.7426666666666667E-3</v>
      </c>
      <c r="D83" s="2">
        <f>D78*D33</f>
        <v>2.7426666666666667E-3</v>
      </c>
      <c r="E83" s="2">
        <f>E78*E33</f>
        <v>2.7426666666666667E-3</v>
      </c>
      <c r="G83" s="45">
        <v>2</v>
      </c>
      <c r="H83" s="46" t="s">
        <v>83</v>
      </c>
      <c r="I83" s="45"/>
      <c r="J83" s="65"/>
      <c r="K83" s="65"/>
      <c r="L83" s="65"/>
      <c r="M83" s="65"/>
      <c r="N83" s="65"/>
      <c r="O83" s="65"/>
      <c r="P83" s="65"/>
      <c r="Q83" s="66"/>
      <c r="R83" s="14"/>
    </row>
    <row r="84" spans="1:18" ht="14" x14ac:dyDescent="0.3">
      <c r="B84" s="18"/>
      <c r="C84" s="18"/>
      <c r="D84" s="18"/>
      <c r="E84" s="18"/>
      <c r="F84" s="5"/>
      <c r="G84" s="45">
        <v>3</v>
      </c>
      <c r="H84" s="46" t="s">
        <v>81</v>
      </c>
      <c r="I84" s="45"/>
      <c r="J84" s="65"/>
      <c r="K84" s="65"/>
      <c r="L84" s="65"/>
      <c r="M84" s="65"/>
      <c r="N84" s="65"/>
      <c r="O84" s="65"/>
      <c r="P84" s="65"/>
      <c r="Q84" s="66"/>
    </row>
    <row r="85" spans="1:18" ht="14" x14ac:dyDescent="0.3">
      <c r="B85" s="19" t="e">
        <f>B78+#REF!+B81+B83+B82+B79</f>
        <v>#REF!</v>
      </c>
      <c r="C85" s="19" t="e">
        <f>C78+#REF!+C81+C83+C82+C79</f>
        <v>#REF!</v>
      </c>
      <c r="D85" s="19" t="e">
        <f>D78+#REF!+D81+D83+D82+D79</f>
        <v>#REF!</v>
      </c>
      <c r="E85" s="19" t="e">
        <f>E78+#REF!+E81+E83+E82+E79</f>
        <v>#REF!</v>
      </c>
      <c r="G85" s="45">
        <v>4</v>
      </c>
      <c r="H85" s="46" t="s">
        <v>82</v>
      </c>
      <c r="I85" s="45"/>
      <c r="J85" s="65"/>
      <c r="K85" s="65"/>
      <c r="L85" s="65"/>
      <c r="M85" s="65"/>
      <c r="N85" s="65"/>
      <c r="O85" s="65"/>
      <c r="P85" s="65"/>
      <c r="Q85" s="65"/>
    </row>
    <row r="86" spans="1:18" ht="14" x14ac:dyDescent="0.3">
      <c r="A86" s="1" t="s">
        <v>12</v>
      </c>
      <c r="B86" s="2" t="e">
        <f>B85*B29</f>
        <v>#REF!</v>
      </c>
      <c r="C86" s="2" t="e">
        <f>C85*C29</f>
        <v>#REF!</v>
      </c>
      <c r="D86" s="2" t="e">
        <f>D85*D29</f>
        <v>#REF!</v>
      </c>
      <c r="E86" s="2" t="e">
        <f>E85*E29</f>
        <v>#REF!</v>
      </c>
      <c r="J86" s="1"/>
    </row>
    <row r="87" spans="1:18" ht="14" x14ac:dyDescent="0.3">
      <c r="B87" s="13"/>
      <c r="C87" s="13"/>
      <c r="D87" s="13"/>
      <c r="E87" s="13"/>
      <c r="F87" s="5"/>
      <c r="J87" s="1"/>
    </row>
    <row r="88" spans="1:18" ht="14" x14ac:dyDescent="0.3">
      <c r="B88" s="19" t="e">
        <f>B85+B86</f>
        <v>#REF!</v>
      </c>
      <c r="C88" s="19" t="e">
        <f>C85+C86</f>
        <v>#REF!</v>
      </c>
      <c r="D88" s="19" t="e">
        <f t="shared" ref="D88:E88" si="3">D85+D86</f>
        <v>#REF!</v>
      </c>
      <c r="E88" s="19" t="e">
        <f t="shared" si="3"/>
        <v>#REF!</v>
      </c>
      <c r="J88" s="1"/>
    </row>
    <row r="89" spans="1:18" ht="14" x14ac:dyDescent="0.3">
      <c r="A89" s="1" t="s">
        <v>17</v>
      </c>
      <c r="B89" s="2" t="e">
        <f>B88*B34</f>
        <v>#REF!</v>
      </c>
      <c r="C89" s="2" t="e">
        <f>C88*C34</f>
        <v>#REF!</v>
      </c>
      <c r="D89" s="2" t="e">
        <f>D88*D34</f>
        <v>#REF!</v>
      </c>
      <c r="E89" s="2" t="e">
        <f>E88*E34</f>
        <v>#REF!</v>
      </c>
      <c r="J89" s="1"/>
    </row>
    <row r="90" spans="1:18" ht="14" x14ac:dyDescent="0.3">
      <c r="B90" s="13"/>
      <c r="C90" s="13"/>
      <c r="D90" s="13"/>
      <c r="E90" s="13"/>
      <c r="F90" s="5"/>
      <c r="J90" s="1"/>
    </row>
    <row r="91" spans="1:18" ht="14" x14ac:dyDescent="0.3">
      <c r="B91" s="19" t="e">
        <f>B88+B89</f>
        <v>#REF!</v>
      </c>
      <c r="C91" s="19" t="e">
        <f>C88+C89</f>
        <v>#REF!</v>
      </c>
      <c r="D91" s="19" t="e">
        <f t="shared" ref="D91:E91" si="4">D88+D89</f>
        <v>#REF!</v>
      </c>
      <c r="E91" s="19" t="e">
        <f t="shared" si="4"/>
        <v>#REF!</v>
      </c>
      <c r="J91" s="1"/>
    </row>
    <row r="92" spans="1:18" ht="14" x14ac:dyDescent="0.3">
      <c r="B92" s="2"/>
      <c r="I92" s="67"/>
      <c r="J92" s="1"/>
    </row>
    <row r="93" spans="1:18" ht="14" x14ac:dyDescent="0.3">
      <c r="A93" s="1" t="s">
        <v>18</v>
      </c>
      <c r="B93" s="19" t="e">
        <f>B21*#REF!</f>
        <v>#REF!</v>
      </c>
      <c r="C93" s="19" t="e">
        <f>C21*#REF!</f>
        <v>#REF!</v>
      </c>
      <c r="D93" s="19" t="e">
        <f>D21*#REF!</f>
        <v>#REF!</v>
      </c>
      <c r="E93" s="19" t="e">
        <f>E21*#REF!</f>
        <v>#REF!</v>
      </c>
      <c r="J93" s="1"/>
    </row>
    <row r="94" spans="1:18" ht="14" x14ac:dyDescent="0.3">
      <c r="B94" s="2"/>
      <c r="J94" s="1"/>
    </row>
    <row r="95" spans="1:18" ht="14" x14ac:dyDescent="0.3">
      <c r="A95" s="1" t="s">
        <v>19</v>
      </c>
      <c r="B95" s="19" t="e">
        <f>B91+B93</f>
        <v>#REF!</v>
      </c>
      <c r="C95" s="19" t="e">
        <f>C91+C93</f>
        <v>#REF!</v>
      </c>
      <c r="D95" s="19" t="e">
        <f t="shared" ref="D95:E95" si="5">D91+D93</f>
        <v>#REF!</v>
      </c>
      <c r="E95" s="19" t="e">
        <f t="shared" si="5"/>
        <v>#REF!</v>
      </c>
      <c r="J95" s="1"/>
    </row>
    <row r="96" spans="1:18" ht="14" x14ac:dyDescent="0.3">
      <c r="B96" s="2"/>
      <c r="J96" s="1"/>
    </row>
    <row r="97" spans="1:10" ht="14" x14ac:dyDescent="0.3">
      <c r="A97" s="1" t="s">
        <v>20</v>
      </c>
      <c r="B97" s="2" t="e">
        <f>B95*B37</f>
        <v>#REF!</v>
      </c>
      <c r="C97" s="2" t="e">
        <f>C95*C37</f>
        <v>#REF!</v>
      </c>
      <c r="D97" s="2" t="e">
        <f>D95*D37</f>
        <v>#REF!</v>
      </c>
      <c r="E97" s="2" t="e">
        <f>E95*E37</f>
        <v>#REF!</v>
      </c>
      <c r="J97" s="1"/>
    </row>
    <row r="98" spans="1:10" ht="14" x14ac:dyDescent="0.3">
      <c r="A98" s="1" t="s">
        <v>21</v>
      </c>
      <c r="B98" s="2" t="e">
        <f>B95*B38</f>
        <v>#REF!</v>
      </c>
      <c r="C98" s="2" t="e">
        <f>C95*C38</f>
        <v>#REF!</v>
      </c>
      <c r="D98" s="2" t="e">
        <f>D95*D38</f>
        <v>#REF!</v>
      </c>
      <c r="E98" s="2" t="e">
        <f>E95*E38</f>
        <v>#REF!</v>
      </c>
      <c r="J98" s="1"/>
    </row>
    <row r="99" spans="1:10" ht="14" x14ac:dyDescent="0.3">
      <c r="A99" s="10" t="s">
        <v>62</v>
      </c>
      <c r="B99" s="2" t="e">
        <f>B95*B42</f>
        <v>#REF!</v>
      </c>
      <c r="C99" s="2" t="e">
        <f>C95*C42</f>
        <v>#REF!</v>
      </c>
      <c r="D99" s="2" t="e">
        <f>D95*D42</f>
        <v>#REF!</v>
      </c>
      <c r="E99" s="2" t="e">
        <f>E95*E42</f>
        <v>#REF!</v>
      </c>
      <c r="J99" s="1"/>
    </row>
    <row r="100" spans="1:10" ht="14" x14ac:dyDescent="0.3">
      <c r="A100" s="1" t="s">
        <v>32</v>
      </c>
      <c r="B100" s="2" t="e">
        <f>B43*B95</f>
        <v>#REF!</v>
      </c>
      <c r="C100" s="2" t="e">
        <f>C43*C95</f>
        <v>#REF!</v>
      </c>
      <c r="D100" s="2" t="e">
        <f>D43*D95</f>
        <v>#REF!</v>
      </c>
      <c r="E100" s="2" t="e">
        <f>E43*E95</f>
        <v>#REF!</v>
      </c>
      <c r="J100" s="1"/>
    </row>
    <row r="101" spans="1:10" ht="14" x14ac:dyDescent="0.3">
      <c r="B101" s="13"/>
      <c r="C101" s="13"/>
      <c r="D101" s="13"/>
      <c r="E101" s="13"/>
      <c r="F101" s="5"/>
      <c r="J101" s="1"/>
    </row>
    <row r="102" spans="1:10" ht="14" x14ac:dyDescent="0.3">
      <c r="B102" s="19" t="e">
        <f>SUM(B97:B100)</f>
        <v>#REF!</v>
      </c>
      <c r="C102" s="19" t="e">
        <f>SUM(C97:C100)</f>
        <v>#REF!</v>
      </c>
      <c r="D102" s="19" t="e">
        <f t="shared" ref="D102:E102" si="6">SUM(D97:D100)</f>
        <v>#REF!</v>
      </c>
      <c r="E102" s="19" t="e">
        <f t="shared" si="6"/>
        <v>#REF!</v>
      </c>
      <c r="J102" s="1"/>
    </row>
    <row r="103" spans="1:10" ht="14" x14ac:dyDescent="0.3">
      <c r="B103" s="2"/>
      <c r="J103" s="1"/>
    </row>
    <row r="104" spans="1:10" ht="14" x14ac:dyDescent="0.3">
      <c r="A104" s="1" t="s">
        <v>36</v>
      </c>
      <c r="B104" s="2" t="e">
        <f>B95*B53</f>
        <v>#REF!</v>
      </c>
      <c r="C104" s="2" t="e">
        <f>C95*C53</f>
        <v>#REF!</v>
      </c>
      <c r="D104" s="2" t="e">
        <f>D95*D53</f>
        <v>#REF!</v>
      </c>
      <c r="E104" s="2" t="e">
        <f>E95*E53</f>
        <v>#REF!</v>
      </c>
      <c r="J104" s="1"/>
    </row>
    <row r="105" spans="1:10" ht="14" x14ac:dyDescent="0.3">
      <c r="A105" s="1" t="s">
        <v>53</v>
      </c>
      <c r="B105" s="2" t="e">
        <f>B95*#REF!</f>
        <v>#REF!</v>
      </c>
      <c r="C105" s="2" t="e">
        <f>C95*#REF!</f>
        <v>#REF!</v>
      </c>
      <c r="D105" s="2" t="e">
        <f>D95*#REF!</f>
        <v>#REF!</v>
      </c>
      <c r="E105" s="2" t="e">
        <f>E95*#REF!</f>
        <v>#REF!</v>
      </c>
      <c r="J105" s="1"/>
    </row>
    <row r="106" spans="1:10" ht="14" x14ac:dyDescent="0.3">
      <c r="A106" s="1" t="s">
        <v>37</v>
      </c>
      <c r="B106" s="2" t="e">
        <f>B95*B54</f>
        <v>#REF!</v>
      </c>
      <c r="C106" s="2" t="e">
        <f>C95*C54</f>
        <v>#REF!</v>
      </c>
      <c r="D106" s="2" t="e">
        <f>D95*D54</f>
        <v>#REF!</v>
      </c>
      <c r="E106" s="2" t="e">
        <f>E95*E54</f>
        <v>#REF!</v>
      </c>
      <c r="J106" s="1"/>
    </row>
    <row r="107" spans="1:10" ht="14" x14ac:dyDescent="0.3">
      <c r="A107" s="1" t="s">
        <v>38</v>
      </c>
      <c r="B107" s="2" t="e">
        <f>B95*B55</f>
        <v>#REF!</v>
      </c>
      <c r="C107" s="2" t="e">
        <f>C95*C55</f>
        <v>#REF!</v>
      </c>
      <c r="D107" s="2" t="e">
        <f>D95*D55</f>
        <v>#REF!</v>
      </c>
      <c r="E107" s="2" t="e">
        <f>E95*E55</f>
        <v>#REF!</v>
      </c>
      <c r="J107" s="1"/>
    </row>
    <row r="108" spans="1:10" ht="14" x14ac:dyDescent="0.3">
      <c r="A108" s="1" t="s">
        <v>39</v>
      </c>
      <c r="B108" s="2" t="e">
        <f>B95*B56</f>
        <v>#REF!</v>
      </c>
      <c r="C108" s="2" t="e">
        <f>C95*C56</f>
        <v>#REF!</v>
      </c>
      <c r="D108" s="2" t="e">
        <f>D95*D56</f>
        <v>#REF!</v>
      </c>
      <c r="E108" s="2" t="e">
        <f>E95*E56</f>
        <v>#REF!</v>
      </c>
      <c r="J108" s="1"/>
    </row>
    <row r="109" spans="1:10" ht="14" x14ac:dyDescent="0.3">
      <c r="B109" s="13"/>
      <c r="C109" s="13"/>
      <c r="D109" s="13"/>
      <c r="E109" s="13"/>
      <c r="F109" s="5"/>
      <c r="J109" s="1"/>
    </row>
    <row r="110" spans="1:10" ht="14" x14ac:dyDescent="0.3">
      <c r="B110" s="19" t="e">
        <f>SUM(B104:B108)</f>
        <v>#REF!</v>
      </c>
      <c r="C110" s="19" t="e">
        <f>SUM(C104:C108)</f>
        <v>#REF!</v>
      </c>
      <c r="D110" s="19" t="e">
        <f t="shared" ref="D110:E110" si="7">SUM(D104:D108)</f>
        <v>#REF!</v>
      </c>
      <c r="E110" s="19" t="e">
        <f t="shared" si="7"/>
        <v>#REF!</v>
      </c>
      <c r="J110" s="1"/>
    </row>
    <row r="111" spans="1:10" ht="14" x14ac:dyDescent="0.3">
      <c r="B111" s="2"/>
      <c r="J111" s="1"/>
    </row>
    <row r="112" spans="1:10" ht="14" x14ac:dyDescent="0.3">
      <c r="B112" s="19" t="e">
        <f>B110+B102+B95</f>
        <v>#REF!</v>
      </c>
      <c r="C112" s="19" t="e">
        <f>C110+C102+C95</f>
        <v>#REF!</v>
      </c>
      <c r="D112" s="19" t="e">
        <f t="shared" ref="D112:E112" si="8">D110+D102+D95</f>
        <v>#REF!</v>
      </c>
      <c r="E112" s="19" t="e">
        <f t="shared" si="8"/>
        <v>#REF!</v>
      </c>
      <c r="J112" s="1"/>
    </row>
    <row r="113" spans="1:10" ht="14" x14ac:dyDescent="0.3">
      <c r="B113" s="2"/>
      <c r="J113" s="1"/>
    </row>
    <row r="114" spans="1:10" ht="14" x14ac:dyDescent="0.3">
      <c r="A114" s="1" t="s">
        <v>40</v>
      </c>
      <c r="B114" s="2" t="e">
        <f>B112*4</f>
        <v>#REF!</v>
      </c>
      <c r="C114" s="2" t="e">
        <f>C112*2</f>
        <v>#REF!</v>
      </c>
      <c r="D114" s="2" t="e">
        <f>D112/3*4</f>
        <v>#REF!</v>
      </c>
      <c r="E114" s="2" t="e">
        <f>E112*1</f>
        <v>#REF!</v>
      </c>
      <c r="J114" s="1"/>
    </row>
    <row r="115" spans="1:10" ht="14" x14ac:dyDescent="0.3">
      <c r="B115" s="2"/>
      <c r="J115" s="1"/>
    </row>
    <row r="116" spans="1:10" ht="14" x14ac:dyDescent="0.3">
      <c r="A116" s="1" t="s">
        <v>41</v>
      </c>
      <c r="B116" s="6">
        <v>0.1</v>
      </c>
      <c r="C116" s="6">
        <v>0.1</v>
      </c>
      <c r="D116" s="6">
        <v>0.1</v>
      </c>
      <c r="E116" s="6">
        <v>0.1</v>
      </c>
      <c r="J116" s="1"/>
    </row>
    <row r="117" spans="1:10" thickBot="1" x14ac:dyDescent="0.35">
      <c r="B117" s="2"/>
      <c r="J117" s="1"/>
    </row>
    <row r="118" spans="1:10" thickBot="1" x14ac:dyDescent="0.35">
      <c r="A118" s="10" t="s">
        <v>60</v>
      </c>
      <c r="B118" s="12" t="e">
        <f>B114*(1+B116)</f>
        <v>#REF!</v>
      </c>
      <c r="C118" s="12" t="e">
        <f>C114*(1+C116)</f>
        <v>#REF!</v>
      </c>
      <c r="D118" s="12" t="e">
        <f t="shared" ref="D118:E118" si="9">D114*(1+D116)</f>
        <v>#REF!</v>
      </c>
      <c r="E118" s="12" t="e">
        <f t="shared" si="9"/>
        <v>#REF!</v>
      </c>
      <c r="F118" s="3"/>
      <c r="J118" s="1"/>
    </row>
    <row r="120" spans="1:10" ht="14" x14ac:dyDescent="0.3">
      <c r="A120" s="1" t="s">
        <v>57</v>
      </c>
      <c r="B120" s="6">
        <v>0.15</v>
      </c>
      <c r="C120" s="6">
        <v>0.65</v>
      </c>
      <c r="D120" s="6">
        <v>0.1</v>
      </c>
      <c r="E120" s="6">
        <v>0.1</v>
      </c>
      <c r="J120" s="1"/>
    </row>
    <row r="123" spans="1:10" ht="14" x14ac:dyDescent="0.3">
      <c r="A123" s="1" t="s">
        <v>58</v>
      </c>
      <c r="B123" s="7" t="e">
        <f>(B118*B120)+(C120*C118)+(D120*D118)+(E118*E120)</f>
        <v>#REF!</v>
      </c>
      <c r="J123" s="1"/>
    </row>
    <row r="126" spans="1:10" ht="14" x14ac:dyDescent="0.3">
      <c r="J126" s="1"/>
    </row>
    <row r="127" spans="1:10" ht="14" x14ac:dyDescent="0.3">
      <c r="J127" s="1"/>
    </row>
    <row r="128" spans="1:10" ht="14" x14ac:dyDescent="0.3">
      <c r="J128" s="1"/>
    </row>
    <row r="137" spans="1:10" ht="14" x14ac:dyDescent="0.3">
      <c r="A137" s="1" t="s">
        <v>42</v>
      </c>
      <c r="J137" s="1"/>
    </row>
    <row r="138" spans="1:10" ht="14" x14ac:dyDescent="0.3">
      <c r="A138" s="1" t="s">
        <v>43</v>
      </c>
      <c r="J138" s="1"/>
    </row>
    <row r="139" spans="1:10" ht="14" x14ac:dyDescent="0.3">
      <c r="A139" s="1" t="s">
        <v>44</v>
      </c>
      <c r="J139" s="1"/>
    </row>
    <row r="140" spans="1:10" ht="14" x14ac:dyDescent="0.3">
      <c r="A140" s="1" t="s">
        <v>45</v>
      </c>
      <c r="J140" s="1"/>
    </row>
    <row r="141" spans="1:10" ht="14" x14ac:dyDescent="0.3">
      <c r="A141" s="1" t="s">
        <v>48</v>
      </c>
      <c r="J141" s="1"/>
    </row>
    <row r="142" spans="1:10" ht="14" x14ac:dyDescent="0.3">
      <c r="A142" s="1" t="s">
        <v>46</v>
      </c>
      <c r="J142" s="1"/>
    </row>
    <row r="143" spans="1:10" ht="14" x14ac:dyDescent="0.3">
      <c r="A143" s="1" t="s">
        <v>49</v>
      </c>
      <c r="J143" s="1"/>
    </row>
    <row r="144" spans="1:10" ht="14" x14ac:dyDescent="0.3">
      <c r="A144" s="1" t="s">
        <v>54</v>
      </c>
      <c r="J144" s="1"/>
    </row>
  </sheetData>
  <mergeCells count="4">
    <mergeCell ref="G1:P1"/>
    <mergeCell ref="G3:P3"/>
    <mergeCell ref="G5:P5"/>
    <mergeCell ref="P21:R21"/>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152"/>
  <sheetViews>
    <sheetView topLeftCell="G25" zoomScaleNormal="100" workbookViewId="0">
      <selection activeCell="V72" sqref="V72"/>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5" width="9.08984375" style="1" customWidth="1"/>
    <col min="26" max="16384" width="9.08984375" style="1"/>
  </cols>
  <sheetData>
    <row r="1" spans="1:17" ht="15" customHeight="1" x14ac:dyDescent="0.4">
      <c r="G1" s="232" t="s">
        <v>80</v>
      </c>
      <c r="H1" s="232"/>
      <c r="I1" s="232"/>
      <c r="J1" s="232"/>
      <c r="K1" s="232"/>
      <c r="L1" s="232"/>
      <c r="M1" s="232"/>
      <c r="N1" s="232"/>
      <c r="O1" s="232"/>
      <c r="P1" s="232"/>
    </row>
    <row r="2" spans="1:17" x14ac:dyDescent="0.35">
      <c r="G2" s="34"/>
      <c r="H2" s="34"/>
      <c r="I2" s="34"/>
      <c r="J2" s="44"/>
      <c r="K2" s="34"/>
      <c r="L2" s="34"/>
      <c r="M2" s="34"/>
      <c r="N2" s="34"/>
      <c r="O2" s="34"/>
      <c r="P2" s="34"/>
    </row>
    <row r="3" spans="1:17" s="41" customFormat="1" ht="15" customHeight="1" x14ac:dyDescent="0.4">
      <c r="C3" s="42"/>
      <c r="D3" s="42"/>
      <c r="E3" s="42"/>
      <c r="F3" s="42"/>
      <c r="G3" s="232" t="s">
        <v>130</v>
      </c>
      <c r="H3" s="232"/>
      <c r="I3" s="232"/>
      <c r="J3" s="232"/>
      <c r="K3" s="232"/>
      <c r="L3" s="232"/>
      <c r="M3" s="232"/>
      <c r="N3" s="232"/>
      <c r="O3" s="232"/>
      <c r="P3" s="232"/>
    </row>
    <row r="4" spans="1:17" x14ac:dyDescent="0.35">
      <c r="G4" s="34"/>
      <c r="H4" s="34"/>
      <c r="I4" s="34"/>
      <c r="J4" s="44"/>
      <c r="K4" s="34"/>
      <c r="L4" s="34"/>
      <c r="M4" s="34"/>
      <c r="N4" s="34"/>
      <c r="O4" s="34"/>
      <c r="P4" s="34"/>
    </row>
    <row r="5" spans="1:17" s="41" customFormat="1" ht="15" customHeight="1" x14ac:dyDescent="0.4">
      <c r="C5" s="42"/>
      <c r="D5" s="42"/>
      <c r="E5" s="42"/>
      <c r="F5" s="42"/>
      <c r="G5" s="232" t="s">
        <v>135</v>
      </c>
      <c r="H5" s="232"/>
      <c r="I5" s="232"/>
      <c r="J5" s="232"/>
      <c r="K5" s="232"/>
      <c r="L5" s="232"/>
      <c r="M5" s="232"/>
      <c r="N5" s="232"/>
      <c r="O5" s="232"/>
      <c r="P5" s="232"/>
    </row>
    <row r="7" spans="1:17" ht="14" x14ac:dyDescent="0.3">
      <c r="I7" s="47" t="s">
        <v>78</v>
      </c>
      <c r="J7" s="48"/>
      <c r="K7" s="48"/>
      <c r="L7" s="48"/>
      <c r="M7" s="48"/>
      <c r="N7" s="48"/>
      <c r="O7" s="48"/>
      <c r="P7" s="49"/>
    </row>
    <row r="8" spans="1:17" ht="14" x14ac:dyDescent="0.3">
      <c r="I8" s="50" t="s">
        <v>74</v>
      </c>
      <c r="J8" s="51"/>
      <c r="L8" s="29"/>
      <c r="M8" s="52" t="s">
        <v>73</v>
      </c>
      <c r="O8" s="30"/>
      <c r="P8" s="53"/>
    </row>
    <row r="9" spans="1:17" ht="14" x14ac:dyDescent="0.3">
      <c r="I9" s="54"/>
      <c r="J9" s="55"/>
      <c r="K9" s="55"/>
      <c r="L9" s="55"/>
      <c r="M9" s="55"/>
      <c r="N9" s="55"/>
      <c r="O9" s="55"/>
      <c r="P9" s="56"/>
    </row>
    <row r="10" spans="1:17" ht="14" x14ac:dyDescent="0.3">
      <c r="J10" s="1"/>
    </row>
    <row r="11" spans="1:17" ht="14" x14ac:dyDescent="0.3">
      <c r="A11" s="11" t="s">
        <v>63</v>
      </c>
      <c r="J11" s="1"/>
      <c r="K11" s="88" t="s">
        <v>70</v>
      </c>
      <c r="L11" s="25"/>
      <c r="M11" s="88" t="s">
        <v>69</v>
      </c>
      <c r="N11" s="25"/>
      <c r="O11" s="25"/>
    </row>
    <row r="12" spans="1:17" ht="14" x14ac:dyDescent="0.3">
      <c r="A12" s="11"/>
      <c r="J12" s="1"/>
      <c r="K12" s="88"/>
      <c r="L12" s="25"/>
      <c r="M12" s="88" t="s">
        <v>103</v>
      </c>
      <c r="N12" s="25"/>
      <c r="O12" s="88" t="s">
        <v>103</v>
      </c>
      <c r="Q12" s="15"/>
    </row>
    <row r="13" spans="1:17" ht="14" x14ac:dyDescent="0.3">
      <c r="A13" s="1" t="s">
        <v>0</v>
      </c>
      <c r="B13" s="9">
        <v>15</v>
      </c>
      <c r="C13" s="9">
        <v>30</v>
      </c>
      <c r="D13" s="9">
        <v>45</v>
      </c>
      <c r="E13" s="9">
        <v>60</v>
      </c>
      <c r="G13" s="86" t="s">
        <v>1</v>
      </c>
      <c r="H13" s="25"/>
      <c r="I13" s="28" t="s">
        <v>71</v>
      </c>
      <c r="J13" s="1"/>
      <c r="K13" s="33">
        <v>60</v>
      </c>
      <c r="M13" s="16"/>
    </row>
    <row r="14" spans="1:17" ht="14" x14ac:dyDescent="0.3">
      <c r="A14" s="11"/>
      <c r="G14" s="25"/>
      <c r="H14" s="25"/>
      <c r="I14" s="25"/>
      <c r="J14" s="1"/>
      <c r="K14" s="15"/>
      <c r="M14" s="15"/>
    </row>
    <row r="15" spans="1:17" ht="14" x14ac:dyDescent="0.3">
      <c r="A15" s="1" t="s">
        <v>50</v>
      </c>
      <c r="B15" s="2">
        <v>7.48</v>
      </c>
      <c r="C15" s="2">
        <v>7.48</v>
      </c>
      <c r="D15" s="2">
        <v>7.48</v>
      </c>
      <c r="E15" s="2">
        <v>7.48</v>
      </c>
      <c r="G15" s="86" t="s">
        <v>6</v>
      </c>
      <c r="H15" s="25"/>
      <c r="I15" s="87" t="s">
        <v>88</v>
      </c>
      <c r="J15" s="1"/>
      <c r="K15" s="79">
        <v>8.7200000000000006</v>
      </c>
      <c r="M15" s="24">
        <f>+(K15/60)*K13</f>
        <v>8.7200000000000006</v>
      </c>
      <c r="N15" s="28"/>
      <c r="O15" s="83" t="str">
        <f>IF(K15&gt;=Sheet1!$C$1,"",IF(K15=0,"",Sheet1!$E$1))</f>
        <v/>
      </c>
      <c r="Q15" s="25"/>
    </row>
    <row r="16" spans="1:17" ht="14" x14ac:dyDescent="0.3">
      <c r="B16" s="2"/>
      <c r="G16" s="25"/>
      <c r="H16" s="25"/>
      <c r="I16" s="25"/>
      <c r="J16" s="1"/>
      <c r="K16" s="34"/>
      <c r="M16" s="25"/>
      <c r="N16" s="25"/>
      <c r="O16" s="25"/>
      <c r="P16" s="25"/>
      <c r="Q16" s="25"/>
    </row>
    <row r="17" spans="1:30" ht="14" x14ac:dyDescent="0.3">
      <c r="A17" s="1" t="s">
        <v>13</v>
      </c>
      <c r="B17" s="2"/>
      <c r="G17" s="86" t="s">
        <v>6</v>
      </c>
      <c r="H17" s="25"/>
      <c r="I17" s="87" t="s">
        <v>87</v>
      </c>
      <c r="J17" s="1"/>
      <c r="K17" s="79">
        <v>0</v>
      </c>
      <c r="M17" s="23">
        <f>+K17/60*K13</f>
        <v>0</v>
      </c>
      <c r="N17" s="25"/>
      <c r="O17" s="25"/>
      <c r="P17" s="25"/>
      <c r="Q17" s="25"/>
    </row>
    <row r="18" spans="1:30" ht="14" x14ac:dyDescent="0.3">
      <c r="A18" s="11"/>
      <c r="G18" s="25"/>
      <c r="H18" s="25"/>
      <c r="I18" s="25"/>
      <c r="J18" s="1"/>
      <c r="K18" s="15"/>
      <c r="M18" s="15"/>
    </row>
    <row r="19" spans="1:30" ht="14" x14ac:dyDescent="0.3">
      <c r="A19" s="1" t="s">
        <v>55</v>
      </c>
      <c r="B19" s="3">
        <v>0.02</v>
      </c>
      <c r="C19" s="3">
        <v>0.02</v>
      </c>
      <c r="D19" s="3">
        <v>0.02</v>
      </c>
      <c r="E19" s="3">
        <v>0.02</v>
      </c>
      <c r="F19" s="3"/>
      <c r="G19" s="25"/>
      <c r="H19" s="25"/>
      <c r="I19" s="28" t="s">
        <v>68</v>
      </c>
      <c r="J19" s="1"/>
      <c r="K19" s="36">
        <v>0</v>
      </c>
      <c r="M19" s="24">
        <f>+M15*K19</f>
        <v>0</v>
      </c>
      <c r="N19" s="25"/>
      <c r="O19" s="23">
        <f>+M15+M17+M19</f>
        <v>8.7200000000000006</v>
      </c>
      <c r="P19" s="25"/>
      <c r="Q19" s="25"/>
    </row>
    <row r="20" spans="1:30" thickBot="1" x14ac:dyDescent="0.35">
      <c r="A20" s="11"/>
      <c r="G20" s="25"/>
      <c r="H20" s="25"/>
      <c r="I20" s="25"/>
      <c r="J20" s="1"/>
      <c r="K20" s="15"/>
      <c r="M20" s="15"/>
    </row>
    <row r="21" spans="1:30" ht="14" x14ac:dyDescent="0.3">
      <c r="A21" s="1" t="s">
        <v>2</v>
      </c>
      <c r="B21" s="2">
        <v>2</v>
      </c>
      <c r="C21" s="2">
        <v>2</v>
      </c>
      <c r="D21" s="2">
        <v>2</v>
      </c>
      <c r="E21" s="2">
        <v>2</v>
      </c>
      <c r="G21" s="86" t="s">
        <v>4</v>
      </c>
      <c r="H21" s="25"/>
      <c r="I21" s="28" t="s">
        <v>65</v>
      </c>
      <c r="J21" s="1"/>
      <c r="K21" s="33">
        <v>3.89</v>
      </c>
      <c r="M21" s="16"/>
      <c r="P21" s="234" t="s">
        <v>100</v>
      </c>
      <c r="Q21" s="235"/>
      <c r="R21" s="236"/>
    </row>
    <row r="22" spans="1:30" ht="14" x14ac:dyDescent="0.3">
      <c r="B22" s="2"/>
      <c r="G22" s="86"/>
      <c r="H22" s="25"/>
      <c r="I22" s="25"/>
      <c r="J22" s="1"/>
      <c r="K22" s="34"/>
      <c r="M22" s="16"/>
      <c r="P22" s="74"/>
      <c r="Q22" s="14"/>
      <c r="R22" s="75"/>
    </row>
    <row r="23" spans="1:30" ht="14" x14ac:dyDescent="0.3">
      <c r="A23" s="1" t="s">
        <v>3</v>
      </c>
      <c r="B23" s="8">
        <v>25</v>
      </c>
      <c r="C23" s="8">
        <v>25</v>
      </c>
      <c r="D23" s="8">
        <v>25</v>
      </c>
      <c r="E23" s="8">
        <v>25</v>
      </c>
      <c r="G23" s="86" t="s">
        <v>5</v>
      </c>
      <c r="H23" s="25"/>
      <c r="I23" s="64" t="s">
        <v>120</v>
      </c>
      <c r="J23" s="1"/>
      <c r="K23" s="35">
        <v>20</v>
      </c>
      <c r="M23" s="16"/>
      <c r="O23" s="16"/>
      <c r="P23" s="77" t="s">
        <v>102</v>
      </c>
      <c r="Q23" s="57" t="e">
        <f>60/Q25*K21</f>
        <v>#DIV/0!</v>
      </c>
      <c r="R23" s="69"/>
      <c r="T23" s="16"/>
      <c r="U23" s="16"/>
    </row>
    <row r="24" spans="1:30" ht="14" x14ac:dyDescent="0.3">
      <c r="B24" s="2"/>
      <c r="G24" s="86"/>
      <c r="H24" s="25"/>
      <c r="I24" s="25"/>
      <c r="J24" s="1"/>
      <c r="O24" s="16"/>
      <c r="P24" s="68"/>
      <c r="Q24" s="58"/>
      <c r="R24" s="69"/>
      <c r="T24" s="16"/>
      <c r="U24" s="16"/>
    </row>
    <row r="25" spans="1:30" ht="14" x14ac:dyDescent="0.3">
      <c r="A25" s="1" t="s">
        <v>11</v>
      </c>
      <c r="B25" s="2">
        <f>B21/B23*60</f>
        <v>4.8</v>
      </c>
      <c r="C25" s="2">
        <f>C21/C23*60</f>
        <v>4.8</v>
      </c>
      <c r="D25" s="2">
        <f t="shared" ref="D25:E25" si="0">D21/D23*60</f>
        <v>4.8</v>
      </c>
      <c r="E25" s="2">
        <f t="shared" si="0"/>
        <v>4.8</v>
      </c>
      <c r="G25" s="86" t="s">
        <v>1</v>
      </c>
      <c r="H25" s="25"/>
      <c r="I25" s="64" t="s">
        <v>11</v>
      </c>
      <c r="J25" s="1"/>
      <c r="K25" s="23">
        <f>+(K21/K23)*60</f>
        <v>11.67</v>
      </c>
      <c r="M25" s="24">
        <f>+(K15+K17+M19)*(K25/60)</f>
        <v>1.6960400000000002</v>
      </c>
      <c r="N25" s="25"/>
      <c r="O25" s="26"/>
      <c r="P25" s="76" t="s">
        <v>101</v>
      </c>
      <c r="Q25" s="78"/>
      <c r="R25" s="70"/>
      <c r="T25" s="16"/>
      <c r="U25" s="16"/>
    </row>
    <row r="26" spans="1:30" thickBot="1" x14ac:dyDescent="0.35">
      <c r="B26" s="2"/>
      <c r="G26" s="86"/>
      <c r="H26" s="25"/>
      <c r="I26" s="25"/>
      <c r="J26" s="1"/>
      <c r="M26" s="25"/>
      <c r="N26" s="25"/>
      <c r="O26" s="26"/>
      <c r="P26" s="71"/>
      <c r="Q26" s="72"/>
      <c r="R26" s="73"/>
      <c r="S26" s="16"/>
      <c r="T26" s="16"/>
      <c r="U26" s="16"/>
    </row>
    <row r="27" spans="1:30" ht="14" x14ac:dyDescent="0.3">
      <c r="A27" s="10" t="s">
        <v>64</v>
      </c>
      <c r="B27" s="2">
        <v>4</v>
      </c>
      <c r="C27" s="2">
        <v>4</v>
      </c>
      <c r="D27" s="2">
        <v>4</v>
      </c>
      <c r="E27" s="2">
        <v>4</v>
      </c>
      <c r="G27" s="86" t="s">
        <v>1</v>
      </c>
      <c r="H27" s="25"/>
      <c r="I27" s="64" t="s">
        <v>125</v>
      </c>
      <c r="J27" s="1"/>
      <c r="K27" s="33">
        <v>0</v>
      </c>
      <c r="M27" s="24">
        <f>+(K15+K17)*(K27/60)</f>
        <v>0</v>
      </c>
      <c r="N27" s="25"/>
      <c r="P27" s="27"/>
      <c r="Q27" s="26"/>
      <c r="R27" s="22"/>
      <c r="S27" s="16"/>
      <c r="T27" s="16"/>
      <c r="U27" s="16"/>
    </row>
    <row r="28" spans="1:30" ht="14" x14ac:dyDescent="0.3">
      <c r="B28" s="2"/>
      <c r="G28" s="86"/>
      <c r="H28" s="25"/>
      <c r="I28" s="25"/>
      <c r="J28" s="1"/>
      <c r="K28" s="34"/>
      <c r="M28" s="25"/>
      <c r="N28" s="25"/>
      <c r="P28" s="25"/>
      <c r="Q28" s="25"/>
      <c r="AD28" s="23">
        <f>SUM(M15:M27)</f>
        <v>10.416040000000001</v>
      </c>
    </row>
    <row r="29" spans="1:30" ht="14" x14ac:dyDescent="0.3">
      <c r="A29" s="1" t="s">
        <v>14</v>
      </c>
      <c r="B29" s="3">
        <v>5.0000000000000001E-3</v>
      </c>
      <c r="C29" s="3">
        <v>5.0000000000000001E-3</v>
      </c>
      <c r="D29" s="3">
        <v>5.0000000000000001E-3</v>
      </c>
      <c r="E29" s="3">
        <v>5.0000000000000001E-3</v>
      </c>
      <c r="F29" s="3"/>
      <c r="G29" s="96" t="s">
        <v>123</v>
      </c>
      <c r="I29" s="25"/>
      <c r="J29" s="1"/>
      <c r="K29" s="34"/>
      <c r="M29" s="25"/>
      <c r="N29" s="25"/>
      <c r="O29" s="25"/>
      <c r="P29" s="25"/>
      <c r="Q29" s="25"/>
    </row>
    <row r="30" spans="1:30" x14ac:dyDescent="0.35">
      <c r="A30" s="1" t="s">
        <v>51</v>
      </c>
      <c r="B30" s="3">
        <v>1.2500000000000001E-2</v>
      </c>
      <c r="C30" s="3">
        <v>1.2500000000000001E-2</v>
      </c>
      <c r="D30" s="3">
        <v>1.2500000000000001E-2</v>
      </c>
      <c r="E30" s="3">
        <v>1.2500000000000001E-2</v>
      </c>
      <c r="F30" s="3"/>
      <c r="G30" s="101" t="s">
        <v>129</v>
      </c>
      <c r="H30" s="25"/>
      <c r="I30" s="64" t="s">
        <v>16</v>
      </c>
      <c r="J30" s="1"/>
      <c r="K30" s="37">
        <v>0.08</v>
      </c>
      <c r="M30" s="24">
        <f>+$AD$28*K30</f>
        <v>0.83328320000000011</v>
      </c>
      <c r="N30" s="25"/>
      <c r="O30" s="25"/>
      <c r="P30" s="25"/>
      <c r="Q30" s="25"/>
    </row>
    <row r="31" spans="1:30" x14ac:dyDescent="0.35">
      <c r="A31" s="1" t="s">
        <v>15</v>
      </c>
      <c r="B31" s="3">
        <v>0.1208</v>
      </c>
      <c r="C31" s="3">
        <v>0.1208</v>
      </c>
      <c r="D31" s="3">
        <v>0.1208</v>
      </c>
      <c r="E31" s="3">
        <v>0.1208</v>
      </c>
      <c r="F31" s="3"/>
      <c r="G31" s="101" t="s">
        <v>129</v>
      </c>
      <c r="H31" s="25"/>
      <c r="I31" s="25" t="s">
        <v>14</v>
      </c>
      <c r="J31" s="1"/>
      <c r="K31" s="37">
        <v>0.03</v>
      </c>
      <c r="M31" s="24">
        <f>+$AD$28*K31</f>
        <v>0.31248120000000001</v>
      </c>
      <c r="N31" s="25"/>
      <c r="O31" s="95">
        <f>+O19+M25+M30+M31</f>
        <v>11.561804400000002</v>
      </c>
      <c r="P31" s="25"/>
      <c r="Q31" s="25"/>
    </row>
    <row r="32" spans="1:30" ht="14" x14ac:dyDescent="0.3">
      <c r="B32" s="3"/>
      <c r="C32" s="3"/>
      <c r="D32" s="3"/>
      <c r="E32" s="3"/>
      <c r="F32" s="3"/>
      <c r="G32" s="25"/>
      <c r="H32" s="25"/>
      <c r="I32" s="25"/>
      <c r="J32" s="1"/>
      <c r="K32" s="100"/>
      <c r="L32" s="89"/>
      <c r="M32" s="98"/>
      <c r="N32" s="25"/>
      <c r="O32" s="25"/>
      <c r="P32" s="25"/>
      <c r="Q32" s="25"/>
    </row>
    <row r="33" spans="1:19" ht="14" x14ac:dyDescent="0.3">
      <c r="A33" s="1" t="s">
        <v>29</v>
      </c>
      <c r="B33" s="3">
        <v>2.5000000000000001E-3</v>
      </c>
      <c r="C33" s="3">
        <v>2.5000000000000001E-3</v>
      </c>
      <c r="D33" s="3">
        <v>2.5000000000000001E-3</v>
      </c>
      <c r="E33" s="3">
        <v>2.5000000000000001E-3</v>
      </c>
      <c r="F33" s="3"/>
      <c r="G33" s="25"/>
      <c r="H33" s="25"/>
      <c r="I33" s="64" t="s">
        <v>98</v>
      </c>
      <c r="J33" s="1"/>
      <c r="K33" s="90">
        <v>0.1207</v>
      </c>
      <c r="M33" s="91">
        <f>+$O$31*K33</f>
        <v>1.3955097910800003</v>
      </c>
      <c r="N33" s="25"/>
      <c r="O33" s="25"/>
      <c r="P33" s="25"/>
      <c r="Q33" s="25"/>
    </row>
    <row r="34" spans="1:19" ht="14" x14ac:dyDescent="0.3">
      <c r="A34" s="1" t="s">
        <v>16</v>
      </c>
      <c r="B34" s="3">
        <v>0.08</v>
      </c>
      <c r="C34" s="3">
        <v>0.08</v>
      </c>
      <c r="D34" s="3">
        <v>0.08</v>
      </c>
      <c r="E34" s="3">
        <v>0.08</v>
      </c>
      <c r="F34" s="3"/>
      <c r="G34" s="25"/>
      <c r="H34" s="25"/>
      <c r="I34" s="64" t="s">
        <v>107</v>
      </c>
      <c r="J34" s="1"/>
      <c r="K34" s="37">
        <v>1.7299999999999999E-2</v>
      </c>
      <c r="M34" s="91">
        <f t="shared" ref="M34:M36" si="1">+$O$31*K34</f>
        <v>0.20001921612000001</v>
      </c>
      <c r="N34" s="25"/>
      <c r="O34" s="25"/>
      <c r="P34" s="25"/>
      <c r="Q34" s="25"/>
    </row>
    <row r="35" spans="1:19" ht="14" x14ac:dyDescent="0.3">
      <c r="B35" s="2"/>
      <c r="G35" s="25"/>
      <c r="H35" s="25"/>
      <c r="I35" s="64" t="s">
        <v>124</v>
      </c>
      <c r="J35" s="1"/>
      <c r="K35" s="38">
        <v>2.9000000000000001E-2</v>
      </c>
      <c r="M35" s="91">
        <f t="shared" si="1"/>
        <v>0.33529232760000005</v>
      </c>
      <c r="N35" s="25"/>
      <c r="O35" s="25"/>
      <c r="P35" s="25"/>
      <c r="Q35" s="25"/>
    </row>
    <row r="36" spans="1:19" ht="14" x14ac:dyDescent="0.3">
      <c r="A36" s="1" t="s">
        <v>22</v>
      </c>
      <c r="B36" s="2"/>
      <c r="G36" s="25"/>
      <c r="H36" s="25"/>
      <c r="I36" s="64" t="s">
        <v>122</v>
      </c>
      <c r="J36" s="1"/>
      <c r="K36" s="37">
        <v>3.0000000000000001E-3</v>
      </c>
      <c r="M36" s="91">
        <f t="shared" si="1"/>
        <v>3.4685413200000008E-2</v>
      </c>
      <c r="N36" s="25"/>
      <c r="O36" s="24">
        <f>SUM(M33:M36)</f>
        <v>1.9655067480000006</v>
      </c>
      <c r="P36" s="25"/>
      <c r="Q36" s="25"/>
    </row>
    <row r="37" spans="1:19" ht="14" x14ac:dyDescent="0.3">
      <c r="A37" s="1" t="s">
        <v>23</v>
      </c>
      <c r="B37" s="4">
        <v>4.0000000000000001E-3</v>
      </c>
      <c r="C37" s="4">
        <v>4.0000000000000001E-3</v>
      </c>
      <c r="D37" s="4">
        <v>4.0000000000000001E-3</v>
      </c>
      <c r="E37" s="4">
        <v>4.0000000000000001E-3</v>
      </c>
      <c r="F37" s="4"/>
      <c r="G37" s="25"/>
      <c r="H37" s="25"/>
      <c r="I37" s="25"/>
      <c r="J37" s="1"/>
      <c r="K37" s="39"/>
      <c r="M37" s="30"/>
      <c r="N37" s="25"/>
      <c r="O37" s="25"/>
      <c r="P37" s="25"/>
      <c r="Q37" s="25"/>
    </row>
    <row r="38" spans="1:19" ht="14" x14ac:dyDescent="0.3">
      <c r="A38" s="1" t="s">
        <v>24</v>
      </c>
      <c r="B38" s="4">
        <v>0.01</v>
      </c>
      <c r="C38" s="4">
        <v>0.01</v>
      </c>
      <c r="D38" s="4">
        <v>0.01</v>
      </c>
      <c r="E38" s="4">
        <v>0.01</v>
      </c>
      <c r="F38" s="4"/>
      <c r="G38" s="25"/>
      <c r="H38" s="25"/>
      <c r="I38" s="64" t="s">
        <v>121</v>
      </c>
      <c r="J38" s="1"/>
      <c r="K38" s="35">
        <v>0.35</v>
      </c>
      <c r="M38" s="24">
        <f>+K21*K38</f>
        <v>1.3614999999999999</v>
      </c>
      <c r="N38" s="25"/>
      <c r="O38" s="25"/>
      <c r="P38" s="25"/>
    </row>
    <row r="39" spans="1:19" x14ac:dyDescent="0.35">
      <c r="B39" s="4"/>
      <c r="C39" s="4"/>
      <c r="D39" s="4"/>
      <c r="E39" s="4"/>
      <c r="F39" s="4"/>
      <c r="G39" s="101" t="s">
        <v>127</v>
      </c>
      <c r="H39" s="25"/>
      <c r="I39" s="64" t="s">
        <v>126</v>
      </c>
      <c r="J39" s="1"/>
      <c r="K39" s="35">
        <v>0</v>
      </c>
      <c r="M39" s="24">
        <f>+K39</f>
        <v>0</v>
      </c>
      <c r="N39" s="25"/>
      <c r="O39" s="95">
        <f>SUM(M38:M39)</f>
        <v>1.3614999999999999</v>
      </c>
      <c r="P39" s="25"/>
      <c r="Q39" s="94"/>
      <c r="S39" s="84"/>
    </row>
    <row r="40" spans="1:19" ht="14" x14ac:dyDescent="0.3">
      <c r="B40" s="4"/>
      <c r="C40" s="4"/>
      <c r="D40" s="4"/>
      <c r="E40" s="4"/>
      <c r="F40" s="4"/>
      <c r="G40" s="25"/>
      <c r="H40" s="25"/>
      <c r="I40" s="64"/>
      <c r="J40" s="1"/>
      <c r="K40" s="99"/>
      <c r="L40" s="89"/>
      <c r="M40" s="27"/>
      <c r="N40" s="93"/>
      <c r="O40" s="27"/>
      <c r="P40" s="25"/>
      <c r="Q40" s="94"/>
      <c r="S40" s="84"/>
    </row>
    <row r="41" spans="1:19" ht="14" x14ac:dyDescent="0.3">
      <c r="B41" s="4"/>
      <c r="C41" s="4"/>
      <c r="D41" s="4"/>
      <c r="E41" s="4"/>
      <c r="F41" s="4"/>
      <c r="G41" s="25"/>
      <c r="H41" s="25"/>
      <c r="I41" s="64"/>
      <c r="J41" s="1"/>
      <c r="K41" s="99"/>
      <c r="L41" s="89"/>
      <c r="M41" s="27"/>
      <c r="N41" s="93"/>
      <c r="O41" s="27"/>
      <c r="P41" s="25"/>
      <c r="Q41" s="82">
        <f>+O31+O36+O39</f>
        <v>14.888811148000002</v>
      </c>
      <c r="S41" s="84" t="s">
        <v>76</v>
      </c>
    </row>
    <row r="42" spans="1:19" ht="14" x14ac:dyDescent="0.3">
      <c r="A42" s="1" t="s">
        <v>25</v>
      </c>
      <c r="B42" s="4">
        <v>0.01</v>
      </c>
      <c r="C42" s="4">
        <v>0.01</v>
      </c>
      <c r="D42" s="4">
        <v>0.01</v>
      </c>
      <c r="E42" s="4">
        <v>0.01</v>
      </c>
      <c r="F42" s="4"/>
      <c r="G42" s="96" t="s">
        <v>114</v>
      </c>
      <c r="H42" s="25"/>
      <c r="I42" s="25"/>
      <c r="J42" s="1"/>
      <c r="K42" s="34"/>
      <c r="M42" s="25"/>
      <c r="N42" s="25"/>
      <c r="O42" s="25"/>
      <c r="P42" s="25"/>
      <c r="Q42" s="25"/>
      <c r="S42" s="25"/>
    </row>
    <row r="43" spans="1:19" ht="14" x14ac:dyDescent="0.3">
      <c r="A43" s="1" t="s">
        <v>26</v>
      </c>
      <c r="B43" s="4">
        <v>7.4999999999999997E-3</v>
      </c>
      <c r="C43" s="4">
        <v>7.4999999999999997E-3</v>
      </c>
      <c r="D43" s="4">
        <v>7.4999999999999997E-3</v>
      </c>
      <c r="E43" s="4">
        <v>7.4999999999999997E-3</v>
      </c>
      <c r="F43" s="4"/>
      <c r="G43" s="25"/>
      <c r="H43" s="25"/>
      <c r="I43" s="64" t="s">
        <v>132</v>
      </c>
      <c r="J43" s="1"/>
      <c r="K43" s="37">
        <v>0.185</v>
      </c>
      <c r="M43" s="24">
        <f>+$Q$41*K43</f>
        <v>2.7544300623800004</v>
      </c>
      <c r="N43" s="25"/>
      <c r="O43" s="25"/>
      <c r="P43" s="25"/>
      <c r="Q43" s="25"/>
      <c r="S43" s="25"/>
    </row>
    <row r="44" spans="1:19" ht="14" x14ac:dyDescent="0.3">
      <c r="B44" s="4"/>
      <c r="C44" s="4"/>
      <c r="D44" s="4"/>
      <c r="E44" s="4"/>
      <c r="F44" s="4"/>
      <c r="G44" s="25"/>
      <c r="H44" s="25"/>
      <c r="I44" s="64" t="s">
        <v>115</v>
      </c>
      <c r="J44" s="1"/>
      <c r="K44" s="37">
        <v>1.4999999999999999E-2</v>
      </c>
      <c r="M44" s="24">
        <f>+$Q$41*K44</f>
        <v>0.22333216722000002</v>
      </c>
      <c r="N44" s="25"/>
      <c r="O44" s="25"/>
      <c r="P44" s="25"/>
      <c r="Q44" s="25"/>
      <c r="S44" s="25"/>
    </row>
    <row r="45" spans="1:19" ht="14" x14ac:dyDescent="0.3">
      <c r="B45" s="4"/>
      <c r="C45" s="4"/>
      <c r="D45" s="4"/>
      <c r="E45" s="4"/>
      <c r="F45" s="4"/>
      <c r="G45" s="25"/>
      <c r="H45" s="25"/>
      <c r="I45" s="64" t="s">
        <v>116</v>
      </c>
      <c r="J45" s="1"/>
      <c r="K45" s="37">
        <v>2.7E-2</v>
      </c>
      <c r="M45" s="24">
        <f>+$Q$41*K45</f>
        <v>0.40199790099600002</v>
      </c>
      <c r="N45" s="25"/>
      <c r="O45" s="25"/>
      <c r="P45" s="25"/>
      <c r="Q45" s="25"/>
      <c r="S45" s="25"/>
    </row>
    <row r="46" spans="1:19" x14ac:dyDescent="0.35">
      <c r="B46" s="4"/>
      <c r="C46" s="4"/>
      <c r="D46" s="4"/>
      <c r="E46" s="4"/>
      <c r="F46" s="4"/>
      <c r="G46" s="101" t="s">
        <v>127</v>
      </c>
      <c r="H46" s="25"/>
      <c r="I46" s="64" t="s">
        <v>128</v>
      </c>
      <c r="J46" s="1"/>
      <c r="K46" s="37">
        <v>0</v>
      </c>
      <c r="M46" s="24">
        <f t="shared" ref="M46:M47" si="2">+$Q$41*K46</f>
        <v>0</v>
      </c>
      <c r="N46" s="25"/>
      <c r="O46" s="25"/>
      <c r="P46" s="25"/>
      <c r="Q46" s="25"/>
      <c r="S46" s="25"/>
    </row>
    <row r="47" spans="1:19" x14ac:dyDescent="0.35">
      <c r="B47" s="4"/>
      <c r="C47" s="4"/>
      <c r="D47" s="4"/>
      <c r="E47" s="4"/>
      <c r="F47" s="4"/>
      <c r="G47" s="101" t="s">
        <v>127</v>
      </c>
      <c r="H47" s="25"/>
      <c r="I47" s="64" t="s">
        <v>137</v>
      </c>
      <c r="J47" s="1"/>
      <c r="K47" s="37">
        <v>0</v>
      </c>
      <c r="M47" s="24">
        <f t="shared" si="2"/>
        <v>0</v>
      </c>
      <c r="N47" s="25"/>
      <c r="O47" s="25"/>
      <c r="P47" s="25"/>
      <c r="Q47" s="25"/>
      <c r="S47" s="25"/>
    </row>
    <row r="48" spans="1:19" ht="14" x14ac:dyDescent="0.3">
      <c r="A48" s="1" t="s">
        <v>33</v>
      </c>
      <c r="B48" s="4"/>
      <c r="C48" s="4"/>
      <c r="D48" s="4"/>
      <c r="E48" s="4"/>
      <c r="F48" s="4"/>
      <c r="G48" s="25"/>
      <c r="H48" s="25"/>
      <c r="I48" s="64" t="s">
        <v>99</v>
      </c>
      <c r="J48" s="1"/>
      <c r="K48" s="37">
        <v>0</v>
      </c>
      <c r="M48" s="24">
        <f>+$Q$41*K48</f>
        <v>0</v>
      </c>
      <c r="N48" s="25"/>
      <c r="P48" s="25"/>
      <c r="Q48" s="25"/>
      <c r="S48" s="25"/>
    </row>
    <row r="49" spans="1:19" x14ac:dyDescent="0.35">
      <c r="B49" s="4"/>
      <c r="C49" s="4"/>
      <c r="D49" s="4"/>
      <c r="E49" s="4"/>
      <c r="F49" s="4"/>
      <c r="G49" s="101" t="s">
        <v>127</v>
      </c>
      <c r="H49" s="25"/>
      <c r="I49" s="103" t="s">
        <v>133</v>
      </c>
      <c r="J49" s="1"/>
      <c r="K49" s="104">
        <v>1.2999999999999999E-2</v>
      </c>
      <c r="M49" s="105">
        <f>+$Q$41*K49</f>
        <v>0.19355454492400001</v>
      </c>
      <c r="N49" s="25"/>
      <c r="O49" s="24">
        <f>SUM(M43:M49)</f>
        <v>3.5733146755200007</v>
      </c>
      <c r="P49" s="25"/>
      <c r="Q49" s="108" t="s">
        <v>139</v>
      </c>
      <c r="S49" s="25"/>
    </row>
    <row r="50" spans="1:19" ht="14" x14ac:dyDescent="0.3">
      <c r="B50" s="4"/>
      <c r="C50" s="4"/>
      <c r="D50" s="4"/>
      <c r="E50" s="4"/>
      <c r="F50" s="4"/>
      <c r="G50" s="25"/>
      <c r="H50" s="25"/>
      <c r="I50" s="64"/>
      <c r="J50" s="1"/>
      <c r="K50" s="92"/>
      <c r="L50" s="89"/>
      <c r="M50" s="27"/>
      <c r="N50" s="25"/>
      <c r="O50" s="27"/>
      <c r="P50" s="25"/>
      <c r="Q50" s="25"/>
      <c r="S50" s="25"/>
    </row>
    <row r="51" spans="1:19" ht="14" x14ac:dyDescent="0.3">
      <c r="B51" s="4"/>
      <c r="C51" s="4"/>
      <c r="D51" s="4"/>
      <c r="E51" s="4"/>
      <c r="F51" s="4"/>
      <c r="G51" s="25"/>
      <c r="H51" s="25"/>
      <c r="I51" s="64"/>
      <c r="J51" s="1"/>
      <c r="K51" s="92"/>
      <c r="L51" s="16"/>
      <c r="M51" s="27"/>
      <c r="N51" s="93"/>
      <c r="O51" s="27"/>
      <c r="P51" s="25"/>
      <c r="Q51" s="25"/>
      <c r="S51" s="25"/>
    </row>
    <row r="52" spans="1:19" ht="14" x14ac:dyDescent="0.3">
      <c r="B52" s="4"/>
      <c r="C52" s="4"/>
      <c r="D52" s="4"/>
      <c r="E52" s="4"/>
      <c r="F52" s="4"/>
      <c r="G52" s="96" t="s">
        <v>110</v>
      </c>
      <c r="H52" s="25"/>
      <c r="I52" s="64"/>
      <c r="J52" s="1"/>
      <c r="K52" s="97"/>
      <c r="L52" s="16"/>
      <c r="M52" s="98"/>
      <c r="N52" s="25"/>
      <c r="O52" s="25"/>
      <c r="P52" s="25"/>
      <c r="Q52" s="25"/>
      <c r="S52" s="25"/>
    </row>
    <row r="53" spans="1:19" ht="14" x14ac:dyDescent="0.3">
      <c r="A53" s="1" t="s">
        <v>47</v>
      </c>
      <c r="B53" s="4">
        <v>0.15</v>
      </c>
      <c r="C53" s="4">
        <v>0.15</v>
      </c>
      <c r="D53" s="4">
        <v>0.15</v>
      </c>
      <c r="E53" s="4">
        <v>0.15</v>
      </c>
      <c r="F53" s="4"/>
      <c r="G53" s="25"/>
      <c r="H53" s="25"/>
      <c r="I53" s="28" t="s">
        <v>61</v>
      </c>
      <c r="J53" s="1"/>
      <c r="K53" s="90">
        <v>1.9E-2</v>
      </c>
      <c r="M53" s="91">
        <f>+$Q$41*K53</f>
        <v>0.28288741181200006</v>
      </c>
      <c r="N53" s="25"/>
      <c r="P53" s="25"/>
      <c r="Q53" s="25"/>
      <c r="S53" s="25"/>
    </row>
    <row r="54" spans="1:19" ht="14" x14ac:dyDescent="0.3">
      <c r="A54" s="1" t="s">
        <v>27</v>
      </c>
      <c r="B54" s="4">
        <v>0.01</v>
      </c>
      <c r="C54" s="4">
        <v>0.01</v>
      </c>
      <c r="D54" s="4">
        <v>0.01</v>
      </c>
      <c r="E54" s="4">
        <v>0.01</v>
      </c>
      <c r="F54" s="4"/>
      <c r="G54" s="25"/>
      <c r="H54" s="25"/>
      <c r="I54" s="64" t="s">
        <v>117</v>
      </c>
      <c r="J54" s="1"/>
      <c r="K54" s="37">
        <v>1.9E-2</v>
      </c>
      <c r="M54" s="24">
        <f>+$Q$41*K54</f>
        <v>0.28288741181200006</v>
      </c>
      <c r="N54" s="25"/>
      <c r="O54" s="25"/>
      <c r="P54" s="25"/>
      <c r="Q54" s="25"/>
      <c r="S54" s="25"/>
    </row>
    <row r="55" spans="1:19" ht="14" x14ac:dyDescent="0.3">
      <c r="A55" s="1" t="s">
        <v>34</v>
      </c>
      <c r="B55" s="4">
        <v>5.0000000000000001E-3</v>
      </c>
      <c r="C55" s="4">
        <v>5.0000000000000001E-3</v>
      </c>
      <c r="D55" s="4">
        <v>5.0000000000000001E-3</v>
      </c>
      <c r="E55" s="4">
        <v>5.0000000000000001E-3</v>
      </c>
      <c r="F55" s="4"/>
      <c r="G55" s="25"/>
      <c r="H55" s="25"/>
      <c r="I55" s="64" t="s">
        <v>26</v>
      </c>
      <c r="J55" s="1"/>
      <c r="K55" s="37">
        <v>8.0000000000000002E-3</v>
      </c>
      <c r="M55" s="24">
        <f>+$Q$41*K55</f>
        <v>0.11911048918400002</v>
      </c>
      <c r="N55" s="25"/>
      <c r="O55" s="25"/>
      <c r="P55" s="25"/>
      <c r="Q55" s="25"/>
      <c r="S55" s="25"/>
    </row>
    <row r="56" spans="1:19" ht="14" x14ac:dyDescent="0.3">
      <c r="A56" s="1" t="s">
        <v>35</v>
      </c>
      <c r="B56" s="4">
        <v>0.01</v>
      </c>
      <c r="C56" s="4">
        <v>0.01</v>
      </c>
      <c r="D56" s="4">
        <v>0.01</v>
      </c>
      <c r="E56" s="4">
        <v>0.01</v>
      </c>
      <c r="F56" s="4"/>
      <c r="G56" s="25"/>
      <c r="H56" s="25"/>
      <c r="I56" s="64" t="s">
        <v>27</v>
      </c>
      <c r="J56" s="1"/>
      <c r="K56" s="37">
        <v>3.0000000000000001E-3</v>
      </c>
      <c r="M56" s="24">
        <f>+$Q$41*K56</f>
        <v>4.4666433444000009E-2</v>
      </c>
      <c r="N56" s="25"/>
      <c r="O56" s="95">
        <f>SUM(M53:M56)</f>
        <v>0.72955174625200014</v>
      </c>
      <c r="P56" s="25"/>
      <c r="Q56" s="25"/>
      <c r="S56" s="25"/>
    </row>
    <row r="57" spans="1:19" ht="14" x14ac:dyDescent="0.3">
      <c r="B57" s="4"/>
      <c r="C57" s="4"/>
      <c r="D57" s="4"/>
      <c r="E57" s="4"/>
      <c r="F57" s="4"/>
      <c r="G57" s="25"/>
      <c r="H57" s="25"/>
      <c r="I57" s="64"/>
      <c r="J57" s="1"/>
      <c r="K57" s="92"/>
      <c r="L57" s="16"/>
      <c r="M57" s="27"/>
      <c r="N57" s="93"/>
      <c r="O57" s="27"/>
      <c r="P57" s="25"/>
      <c r="Q57" s="25"/>
      <c r="S57" s="25"/>
    </row>
    <row r="58" spans="1:19" ht="14" x14ac:dyDescent="0.3">
      <c r="B58" s="4"/>
      <c r="C58" s="4"/>
      <c r="D58" s="4"/>
      <c r="E58" s="4"/>
      <c r="F58" s="4"/>
      <c r="G58" s="96" t="s">
        <v>111</v>
      </c>
      <c r="H58" s="25"/>
      <c r="I58" s="64"/>
      <c r="J58" s="1"/>
      <c r="K58" s="97"/>
      <c r="L58" s="16"/>
      <c r="M58" s="98"/>
      <c r="N58" s="25"/>
      <c r="O58" s="25"/>
      <c r="P58" s="25"/>
      <c r="Q58" s="25"/>
      <c r="S58" s="25"/>
    </row>
    <row r="59" spans="1:19" ht="14" x14ac:dyDescent="0.3">
      <c r="B59" s="4"/>
      <c r="C59" s="4"/>
      <c r="D59" s="4"/>
      <c r="E59" s="4"/>
      <c r="F59" s="4"/>
      <c r="G59" s="25"/>
      <c r="H59" s="25"/>
      <c r="I59" s="64" t="s">
        <v>108</v>
      </c>
      <c r="J59" s="1"/>
      <c r="K59" s="90">
        <v>7.0000000000000001E-3</v>
      </c>
      <c r="M59" s="91">
        <f>+$Q$41*K59</f>
        <v>0.10422167803600002</v>
      </c>
      <c r="N59" s="25"/>
      <c r="O59" s="25"/>
      <c r="P59" s="25"/>
      <c r="Q59" s="25"/>
      <c r="S59" s="25"/>
    </row>
    <row r="60" spans="1:19" ht="14" x14ac:dyDescent="0.3">
      <c r="B60" s="4"/>
      <c r="C60" s="4"/>
      <c r="D60" s="4"/>
      <c r="E60" s="4"/>
      <c r="F60" s="4"/>
      <c r="G60" s="25"/>
      <c r="H60" s="25"/>
      <c r="I60" s="64" t="s">
        <v>134</v>
      </c>
      <c r="J60" s="1"/>
      <c r="K60" s="37">
        <v>1.0999999999999999E-2</v>
      </c>
      <c r="M60" s="24">
        <f>+$Q$41*K60</f>
        <v>0.163776922628</v>
      </c>
      <c r="N60" s="25"/>
      <c r="O60" s="95">
        <f>SUM(M59:M60)</f>
        <v>0.26799860066400005</v>
      </c>
      <c r="P60" s="25"/>
      <c r="Q60" s="25"/>
      <c r="S60" s="25"/>
    </row>
    <row r="61" spans="1:19" ht="14" x14ac:dyDescent="0.3">
      <c r="B61" s="4"/>
      <c r="C61" s="4"/>
      <c r="D61" s="4"/>
      <c r="E61" s="4"/>
      <c r="F61" s="4"/>
      <c r="G61" s="25"/>
      <c r="H61" s="25"/>
      <c r="I61" s="64"/>
      <c r="J61" s="1"/>
      <c r="K61" s="92"/>
      <c r="L61" s="16"/>
      <c r="M61" s="27"/>
      <c r="N61" s="93"/>
      <c r="O61" s="27"/>
      <c r="P61" s="25"/>
      <c r="Q61" s="25"/>
      <c r="S61" s="25"/>
    </row>
    <row r="62" spans="1:19" ht="14" x14ac:dyDescent="0.3">
      <c r="B62" s="4"/>
      <c r="C62" s="4"/>
      <c r="D62" s="4"/>
      <c r="E62" s="4"/>
      <c r="F62" s="4"/>
      <c r="G62" s="96" t="s">
        <v>112</v>
      </c>
      <c r="H62" s="25"/>
      <c r="I62" s="64"/>
      <c r="J62" s="1"/>
      <c r="K62" s="97"/>
      <c r="L62" s="16"/>
      <c r="M62" s="98"/>
      <c r="N62" s="25"/>
      <c r="O62" s="25"/>
      <c r="P62" s="25"/>
      <c r="Q62" s="25"/>
      <c r="S62" s="25"/>
    </row>
    <row r="63" spans="1:19" ht="14" x14ac:dyDescent="0.3">
      <c r="B63" s="4"/>
      <c r="C63" s="4"/>
      <c r="D63" s="4"/>
      <c r="E63" s="4"/>
      <c r="F63" s="4"/>
      <c r="G63" s="25"/>
      <c r="H63" s="25"/>
      <c r="I63" s="64" t="s">
        <v>104</v>
      </c>
      <c r="J63" s="1"/>
      <c r="K63" s="90">
        <v>4.0000000000000001E-3</v>
      </c>
      <c r="M63" s="91">
        <f>+$Q$41*K63</f>
        <v>5.9555244592000012E-2</v>
      </c>
      <c r="N63" s="25"/>
      <c r="O63" s="25"/>
      <c r="P63" s="25"/>
      <c r="Q63" s="25"/>
      <c r="S63" s="25"/>
    </row>
    <row r="64" spans="1:19" ht="14" x14ac:dyDescent="0.3">
      <c r="B64" s="4"/>
      <c r="C64" s="4"/>
      <c r="D64" s="4"/>
      <c r="E64" s="4"/>
      <c r="F64" s="4"/>
      <c r="G64" s="25"/>
      <c r="H64" s="25"/>
      <c r="I64" s="84" t="s">
        <v>77</v>
      </c>
      <c r="J64" s="1"/>
      <c r="K64" s="37">
        <v>1.2E-2</v>
      </c>
      <c r="M64" s="24">
        <f>+$Q$41*K64</f>
        <v>0.17866573377600004</v>
      </c>
      <c r="N64" s="25"/>
      <c r="O64" s="25"/>
      <c r="P64" s="25"/>
      <c r="Q64" s="25"/>
      <c r="S64" s="25"/>
    </row>
    <row r="65" spans="1:19" ht="14" x14ac:dyDescent="0.3">
      <c r="B65" s="4"/>
      <c r="C65" s="4"/>
      <c r="D65" s="4"/>
      <c r="E65" s="4"/>
      <c r="F65" s="4"/>
      <c r="G65" s="25"/>
      <c r="H65" s="25"/>
      <c r="I65" s="64" t="s">
        <v>23</v>
      </c>
      <c r="J65" s="1"/>
      <c r="K65" s="37">
        <v>0.01</v>
      </c>
      <c r="M65" s="24">
        <f>+$Q$41*K65</f>
        <v>0.14888811148000003</v>
      </c>
      <c r="N65" s="25"/>
      <c r="O65" s="25"/>
      <c r="P65" s="25"/>
      <c r="Q65" s="25"/>
      <c r="S65" s="25"/>
    </row>
    <row r="66" spans="1:19" ht="14" x14ac:dyDescent="0.3">
      <c r="B66" s="4"/>
      <c r="C66" s="4"/>
      <c r="D66" s="4"/>
      <c r="E66" s="4"/>
      <c r="F66" s="4"/>
      <c r="G66" s="25"/>
      <c r="H66" s="25"/>
      <c r="I66" s="64" t="s">
        <v>109</v>
      </c>
      <c r="J66" s="1"/>
      <c r="K66" s="37">
        <v>0.01</v>
      </c>
      <c r="M66" s="24">
        <f>+$Q$41*K66</f>
        <v>0.14888811148000003</v>
      </c>
      <c r="N66" s="25"/>
      <c r="O66" s="95">
        <f>SUM(M63:M66)</f>
        <v>0.53599720132800011</v>
      </c>
      <c r="P66" s="25"/>
    </row>
    <row r="67" spans="1:19" ht="14" x14ac:dyDescent="0.3">
      <c r="B67" s="4"/>
      <c r="C67" s="4"/>
      <c r="D67" s="4"/>
      <c r="E67" s="4"/>
      <c r="F67" s="4"/>
      <c r="G67" s="25"/>
      <c r="H67" s="25"/>
      <c r="I67" s="64"/>
      <c r="J67" s="1"/>
      <c r="K67" s="92"/>
      <c r="L67" s="16"/>
      <c r="M67" s="27"/>
      <c r="N67" s="93"/>
      <c r="O67" s="27"/>
      <c r="P67" s="25"/>
    </row>
    <row r="68" spans="1:19" ht="14" x14ac:dyDescent="0.3">
      <c r="B68" s="4"/>
      <c r="C68" s="4"/>
      <c r="D68" s="4"/>
      <c r="E68" s="4"/>
      <c r="F68" s="4"/>
      <c r="G68" s="96" t="s">
        <v>113</v>
      </c>
      <c r="H68" s="25"/>
      <c r="I68" s="84"/>
      <c r="J68" s="1"/>
      <c r="K68" s="97"/>
      <c r="L68" s="16"/>
      <c r="M68" s="98"/>
      <c r="N68" s="25"/>
      <c r="O68" s="25"/>
      <c r="P68" s="25"/>
    </row>
    <row r="69" spans="1:19" ht="14" x14ac:dyDescent="0.3">
      <c r="B69" s="4"/>
      <c r="C69" s="4"/>
      <c r="D69" s="4"/>
      <c r="E69" s="4"/>
      <c r="F69" s="4"/>
      <c r="G69" s="96"/>
      <c r="H69" s="25"/>
      <c r="I69" s="64" t="s">
        <v>118</v>
      </c>
      <c r="J69" s="1"/>
      <c r="K69" s="37">
        <v>5.0000000000000001E-3</v>
      </c>
      <c r="L69" s="16"/>
      <c r="M69" s="91">
        <f>+$Q$41*K69</f>
        <v>7.4444055740000015E-2</v>
      </c>
      <c r="N69" s="25"/>
      <c r="O69" s="25"/>
      <c r="P69" s="25"/>
    </row>
    <row r="70" spans="1:19" ht="14" x14ac:dyDescent="0.3">
      <c r="A70" s="11" t="s">
        <v>59</v>
      </c>
      <c r="B70" s="4"/>
      <c r="C70" s="4"/>
      <c r="D70" s="4"/>
      <c r="E70" s="4"/>
      <c r="F70" s="4"/>
      <c r="G70" s="25"/>
      <c r="H70" s="25"/>
      <c r="I70" s="64" t="s">
        <v>119</v>
      </c>
      <c r="J70" s="1"/>
      <c r="K70" s="90">
        <v>3.0000000000000001E-3</v>
      </c>
      <c r="M70" s="91">
        <f>+$Q$41*K70</f>
        <v>4.4666433444000009E-2</v>
      </c>
      <c r="N70" s="25"/>
      <c r="O70" s="24">
        <f>SUM(M69:M70)</f>
        <v>0.11911048918400002</v>
      </c>
      <c r="P70" s="25"/>
      <c r="Q70" s="81">
        <f>+O49+O56+O60+O66+O70</f>
        <v>5.2259727129480007</v>
      </c>
      <c r="S70" s="62" t="s">
        <v>89</v>
      </c>
    </row>
    <row r="71" spans="1:19" ht="14" x14ac:dyDescent="0.3">
      <c r="B71" s="2"/>
      <c r="G71" s="25"/>
      <c r="H71" s="25"/>
      <c r="I71" s="25"/>
      <c r="J71" s="1"/>
      <c r="K71" s="34"/>
      <c r="M71" s="25"/>
      <c r="N71" s="25"/>
      <c r="O71" s="25"/>
      <c r="P71" s="25"/>
      <c r="Q71" s="25"/>
      <c r="S71" s="25"/>
    </row>
    <row r="72" spans="1:19" ht="14" x14ac:dyDescent="0.3">
      <c r="A72" s="1" t="s">
        <v>7</v>
      </c>
      <c r="B72" s="2"/>
      <c r="G72" s="25"/>
      <c r="H72" s="25"/>
      <c r="I72" s="62" t="s">
        <v>91</v>
      </c>
      <c r="J72" s="1"/>
      <c r="K72" s="37">
        <v>0.03</v>
      </c>
      <c r="M72" s="24">
        <f>+(Q41+Q70)*K72</f>
        <v>0.60344351582844002</v>
      </c>
      <c r="N72" s="25"/>
      <c r="O72" s="25"/>
      <c r="P72" s="25"/>
    </row>
    <row r="73" spans="1:19" ht="14" x14ac:dyDescent="0.3">
      <c r="B73" s="2"/>
      <c r="G73" s="25"/>
      <c r="H73" s="25"/>
      <c r="I73" s="62"/>
      <c r="J73" s="1"/>
      <c r="K73" s="92"/>
      <c r="L73" s="89"/>
      <c r="M73" s="27"/>
      <c r="N73" s="93"/>
      <c r="O73" s="93"/>
      <c r="P73" s="93"/>
      <c r="Q73" s="82">
        <f>+Q41+Q70+M72</f>
        <v>20.718227376776444</v>
      </c>
      <c r="S73" s="85" t="s">
        <v>79</v>
      </c>
    </row>
    <row r="74" spans="1:19" thickBot="1" x14ac:dyDescent="0.35">
      <c r="B74" s="2"/>
      <c r="G74" s="25"/>
      <c r="H74" s="25"/>
      <c r="I74" s="62"/>
      <c r="J74" s="1"/>
      <c r="K74" s="92"/>
      <c r="L74" s="89"/>
      <c r="M74" s="27"/>
      <c r="N74" s="93"/>
      <c r="O74" s="93"/>
      <c r="P74" s="93"/>
    </row>
    <row r="75" spans="1:19" thickBot="1" x14ac:dyDescent="0.35">
      <c r="A75" s="1" t="s">
        <v>9</v>
      </c>
      <c r="B75" s="2">
        <f>B15*(B25/60)</f>
        <v>0.59840000000000004</v>
      </c>
      <c r="C75" s="2">
        <f>C15*(C25/60)</f>
        <v>0.59840000000000004</v>
      </c>
      <c r="D75" s="2">
        <f>D15*(D25/60)</f>
        <v>0.59840000000000004</v>
      </c>
      <c r="E75" s="2">
        <f>E15*(E25/60)</f>
        <v>0.59840000000000004</v>
      </c>
      <c r="I75" s="61"/>
      <c r="J75" s="1"/>
      <c r="K75" s="102"/>
      <c r="M75" s="80">
        <f>SUM(M15:M72)</f>
        <v>20.718227376776447</v>
      </c>
      <c r="N75" s="25"/>
      <c r="O75" s="62" t="s">
        <v>75</v>
      </c>
      <c r="P75" s="25"/>
      <c r="Q75" s="25"/>
    </row>
    <row r="76" spans="1:19" ht="14" x14ac:dyDescent="0.3">
      <c r="A76" s="1" t="s">
        <v>10</v>
      </c>
      <c r="B76" s="2">
        <f>B15*(B27/60)</f>
        <v>0.4986666666666667</v>
      </c>
      <c r="C76" s="2">
        <f>C15*(C27/60)</f>
        <v>0.4986666666666667</v>
      </c>
      <c r="D76" s="2">
        <f>D15*(D27/60)</f>
        <v>0.4986666666666667</v>
      </c>
      <c r="E76" s="2">
        <f>E15*(E27/60)</f>
        <v>0.4986666666666667</v>
      </c>
      <c r="J76" s="1"/>
      <c r="M76" s="25"/>
      <c r="N76" s="25"/>
      <c r="O76" s="25"/>
      <c r="P76" s="25"/>
      <c r="Q76" s="25"/>
    </row>
    <row r="77" spans="1:19" ht="14" x14ac:dyDescent="0.3">
      <c r="B77" s="18"/>
      <c r="C77" s="18"/>
      <c r="D77" s="18"/>
      <c r="E77" s="18"/>
      <c r="F77" s="5"/>
      <c r="J77" s="1"/>
      <c r="M77" s="81">
        <f>60/K13*M75</f>
        <v>20.718227376776447</v>
      </c>
      <c r="N77" s="25"/>
      <c r="O77" s="25" t="s">
        <v>40</v>
      </c>
      <c r="P77" s="25"/>
      <c r="Q77" s="25"/>
    </row>
    <row r="78" spans="1:19" ht="14" x14ac:dyDescent="0.3">
      <c r="B78" s="18"/>
      <c r="C78" s="18"/>
      <c r="D78" s="18"/>
      <c r="E78" s="18"/>
      <c r="F78" s="5"/>
      <c r="J78" s="1"/>
      <c r="M78" s="110"/>
      <c r="N78" s="25"/>
      <c r="O78" s="25"/>
      <c r="P78" s="25"/>
      <c r="Q78" s="25"/>
    </row>
    <row r="79" spans="1:19" ht="14" x14ac:dyDescent="0.3">
      <c r="B79" s="18"/>
      <c r="C79" s="18"/>
      <c r="D79" s="18"/>
      <c r="E79" s="18"/>
      <c r="F79" s="5"/>
      <c r="I79" s="65" t="s">
        <v>144</v>
      </c>
      <c r="J79" s="1"/>
      <c r="K79" s="111"/>
      <c r="M79" s="110"/>
      <c r="N79" s="25"/>
      <c r="O79" s="25"/>
      <c r="P79" s="25"/>
      <c r="Q79" s="25"/>
    </row>
    <row r="80" spans="1:19" ht="14" x14ac:dyDescent="0.3">
      <c r="B80" s="18"/>
      <c r="C80" s="18"/>
      <c r="D80" s="18"/>
      <c r="E80" s="18"/>
      <c r="F80" s="5"/>
      <c r="J80" s="1"/>
      <c r="M80" s="110"/>
      <c r="N80" s="25"/>
      <c r="O80" s="25"/>
      <c r="P80" s="25"/>
      <c r="Q80" s="25"/>
    </row>
    <row r="81" spans="1:18" ht="14" x14ac:dyDescent="0.3">
      <c r="B81" s="19">
        <f>SUM(B75:B76)</f>
        <v>1.0970666666666666</v>
      </c>
      <c r="C81" s="19">
        <f>SUM(C75:C76)</f>
        <v>1.0970666666666666</v>
      </c>
      <c r="D81" s="19">
        <f>SUM(D75:D76)</f>
        <v>1.0970666666666666</v>
      </c>
      <c r="E81" s="19">
        <f>SUM(E75:E76)</f>
        <v>1.0970666666666666</v>
      </c>
      <c r="J81" s="1"/>
    </row>
    <row r="82" spans="1:18" x14ac:dyDescent="0.35">
      <c r="B82" s="106"/>
      <c r="C82" s="106"/>
      <c r="D82" s="106"/>
      <c r="E82" s="106"/>
      <c r="G82" s="67" t="s">
        <v>138</v>
      </c>
      <c r="I82" s="107"/>
      <c r="J82" s="1"/>
      <c r="Q82" s="112" t="s">
        <v>140</v>
      </c>
    </row>
    <row r="83" spans="1:18" x14ac:dyDescent="0.35">
      <c r="B83" s="106"/>
      <c r="C83" s="106"/>
      <c r="D83" s="106"/>
      <c r="E83" s="106"/>
      <c r="J83" s="1"/>
      <c r="Q83" s="109" t="s">
        <v>141</v>
      </c>
    </row>
    <row r="84" spans="1:18" x14ac:dyDescent="0.35">
      <c r="B84" s="106"/>
      <c r="C84" s="106"/>
      <c r="D84" s="106"/>
      <c r="E84" s="106"/>
      <c r="J84" s="1"/>
      <c r="Q84" s="109" t="s">
        <v>142</v>
      </c>
    </row>
    <row r="85" spans="1:18" x14ac:dyDescent="0.35">
      <c r="B85" s="106"/>
      <c r="C85" s="106"/>
      <c r="D85" s="106"/>
      <c r="E85" s="106"/>
      <c r="J85" s="1"/>
      <c r="Q85" s="112" t="s">
        <v>143</v>
      </c>
    </row>
    <row r="86" spans="1:18" ht="14" x14ac:dyDescent="0.3">
      <c r="B86" s="106"/>
      <c r="C86" s="106"/>
      <c r="D86" s="106"/>
      <c r="E86" s="106"/>
      <c r="J86" s="1"/>
    </row>
    <row r="87" spans="1:18" ht="14" x14ac:dyDescent="0.3">
      <c r="A87" s="1" t="s">
        <v>56</v>
      </c>
      <c r="B87" s="2">
        <f>B81*B19</f>
        <v>2.1941333333333334E-2</v>
      </c>
      <c r="C87" s="2">
        <f>C81*C19</f>
        <v>2.1941333333333334E-2</v>
      </c>
      <c r="D87" s="2">
        <f>D81*D19</f>
        <v>2.1941333333333334E-2</v>
      </c>
      <c r="E87" s="2">
        <f>E81*E19</f>
        <v>2.1941333333333334E-2</v>
      </c>
      <c r="G87" s="45"/>
      <c r="H87" s="25"/>
      <c r="I87" s="25"/>
      <c r="J87" s="1"/>
      <c r="Q87" s="14"/>
      <c r="R87" s="14"/>
    </row>
    <row r="88" spans="1:18" ht="14" x14ac:dyDescent="0.3">
      <c r="B88" s="2"/>
      <c r="G88" s="45" t="s">
        <v>131</v>
      </c>
      <c r="H88" s="64"/>
      <c r="I88" s="64"/>
      <c r="J88" s="65"/>
      <c r="K88" s="65"/>
      <c r="L88" s="65"/>
      <c r="M88" s="65"/>
      <c r="N88" s="65"/>
      <c r="O88" s="65"/>
      <c r="P88" s="65"/>
      <c r="Q88" s="66"/>
      <c r="R88" s="14"/>
    </row>
    <row r="89" spans="1:18" ht="14" x14ac:dyDescent="0.3">
      <c r="A89" s="1" t="s">
        <v>30</v>
      </c>
      <c r="B89" s="2" t="e">
        <f>B81*#REF!</f>
        <v>#REF!</v>
      </c>
      <c r="C89" s="2" t="e">
        <f>C81*#REF!</f>
        <v>#REF!</v>
      </c>
      <c r="D89" s="2" t="e">
        <f>D81*#REF!</f>
        <v>#REF!</v>
      </c>
      <c r="E89" s="2" t="e">
        <f>E81*#REF!</f>
        <v>#REF!</v>
      </c>
      <c r="G89" s="45" t="s">
        <v>84</v>
      </c>
      <c r="H89" s="64"/>
      <c r="I89" s="64"/>
      <c r="J89" s="65"/>
      <c r="K89" s="65"/>
      <c r="L89" s="65"/>
      <c r="M89" s="65"/>
      <c r="N89" s="65"/>
      <c r="O89" s="65"/>
      <c r="P89" s="65"/>
      <c r="Q89" s="66"/>
      <c r="R89" s="14"/>
    </row>
    <row r="90" spans="1:18" ht="14" x14ac:dyDescent="0.3">
      <c r="A90" s="1" t="s">
        <v>52</v>
      </c>
      <c r="B90" s="2">
        <f>B81*B30</f>
        <v>1.3713333333333334E-2</v>
      </c>
      <c r="C90" s="2">
        <f>C81*C30</f>
        <v>1.3713333333333334E-2</v>
      </c>
      <c r="D90" s="2">
        <f>D81*D30</f>
        <v>1.3713333333333334E-2</v>
      </c>
      <c r="E90" s="2">
        <f>E81*E30</f>
        <v>1.3713333333333334E-2</v>
      </c>
      <c r="G90" s="45">
        <v>1</v>
      </c>
      <c r="H90" s="46" t="s">
        <v>85</v>
      </c>
      <c r="I90" s="45"/>
      <c r="J90" s="65"/>
      <c r="K90" s="65"/>
      <c r="L90" s="65"/>
      <c r="M90" s="65"/>
      <c r="N90" s="65"/>
      <c r="O90" s="65"/>
      <c r="P90" s="65"/>
      <c r="Q90" s="66"/>
      <c r="R90" s="14"/>
    </row>
    <row r="91" spans="1:18" ht="14" x14ac:dyDescent="0.3">
      <c r="A91" s="1" t="s">
        <v>31</v>
      </c>
      <c r="B91" s="2">
        <f>B81*B33</f>
        <v>2.7426666666666667E-3</v>
      </c>
      <c r="C91" s="2">
        <f>C81*C33</f>
        <v>2.7426666666666667E-3</v>
      </c>
      <c r="D91" s="2">
        <f>D81*D33</f>
        <v>2.7426666666666667E-3</v>
      </c>
      <c r="E91" s="2">
        <f>E81*E33</f>
        <v>2.7426666666666667E-3</v>
      </c>
      <c r="G91" s="45">
        <v>2</v>
      </c>
      <c r="H91" s="46" t="s">
        <v>83</v>
      </c>
      <c r="I91" s="45"/>
      <c r="J91" s="65"/>
      <c r="K91" s="65"/>
      <c r="L91" s="65"/>
      <c r="M91" s="65"/>
      <c r="N91" s="65"/>
      <c r="O91" s="65"/>
      <c r="P91" s="65"/>
      <c r="Q91" s="66"/>
      <c r="R91" s="14"/>
    </row>
    <row r="92" spans="1:18" ht="14" x14ac:dyDescent="0.3">
      <c r="B92" s="18"/>
      <c r="C92" s="18"/>
      <c r="D92" s="18"/>
      <c r="E92" s="18"/>
      <c r="F92" s="5"/>
      <c r="G92" s="45">
        <v>3</v>
      </c>
      <c r="H92" s="46" t="s">
        <v>81</v>
      </c>
      <c r="I92" s="45"/>
      <c r="J92" s="65"/>
      <c r="K92" s="65"/>
      <c r="L92" s="65"/>
      <c r="M92" s="65"/>
      <c r="N92" s="65"/>
      <c r="O92" s="65"/>
      <c r="P92" s="65"/>
      <c r="Q92" s="66"/>
    </row>
    <row r="93" spans="1:18" ht="14" x14ac:dyDescent="0.3">
      <c r="B93" s="19" t="e">
        <f>B81+#REF!+B89+B91+B90+B87</f>
        <v>#REF!</v>
      </c>
      <c r="C93" s="19" t="e">
        <f>C81+#REF!+C89+C91+C90+C87</f>
        <v>#REF!</v>
      </c>
      <c r="D93" s="19" t="e">
        <f>D81+#REF!+D89+D91+D90+D87</f>
        <v>#REF!</v>
      </c>
      <c r="E93" s="19" t="e">
        <f>E81+#REF!+E89+E91+E90+E87</f>
        <v>#REF!</v>
      </c>
      <c r="G93" s="45">
        <v>4</v>
      </c>
      <c r="H93" s="46" t="s">
        <v>82</v>
      </c>
      <c r="I93" s="45"/>
      <c r="J93" s="65"/>
      <c r="K93" s="65"/>
      <c r="L93" s="65"/>
      <c r="M93" s="65"/>
      <c r="N93" s="65"/>
      <c r="O93" s="65"/>
      <c r="P93" s="65"/>
      <c r="Q93" s="65"/>
    </row>
    <row r="94" spans="1:18" ht="14" x14ac:dyDescent="0.3">
      <c r="A94" s="1" t="s">
        <v>12</v>
      </c>
      <c r="B94" s="2" t="e">
        <f>B93*B29</f>
        <v>#REF!</v>
      </c>
      <c r="C94" s="2" t="e">
        <f>C93*C29</f>
        <v>#REF!</v>
      </c>
      <c r="D94" s="2" t="e">
        <f>D93*D29</f>
        <v>#REF!</v>
      </c>
      <c r="E94" s="2" t="e">
        <f>E93*E29</f>
        <v>#REF!</v>
      </c>
      <c r="J94" s="1"/>
    </row>
    <row r="95" spans="1:18" ht="14" x14ac:dyDescent="0.3">
      <c r="B95" s="13"/>
      <c r="C95" s="13"/>
      <c r="D95" s="13"/>
      <c r="E95" s="13"/>
      <c r="F95" s="5"/>
      <c r="J95" s="1"/>
    </row>
    <row r="96" spans="1:18" ht="14" x14ac:dyDescent="0.3">
      <c r="B96" s="19" t="e">
        <f>B93+B94</f>
        <v>#REF!</v>
      </c>
      <c r="C96" s="19" t="e">
        <f>C93+C94</f>
        <v>#REF!</v>
      </c>
      <c r="D96" s="19" t="e">
        <f t="shared" ref="D96:E96" si="3">D93+D94</f>
        <v>#REF!</v>
      </c>
      <c r="E96" s="19" t="e">
        <f t="shared" si="3"/>
        <v>#REF!</v>
      </c>
      <c r="J96" s="1"/>
    </row>
    <row r="97" spans="1:10" ht="14" x14ac:dyDescent="0.3">
      <c r="A97" s="1" t="s">
        <v>17</v>
      </c>
      <c r="B97" s="2" t="e">
        <f>B96*B34</f>
        <v>#REF!</v>
      </c>
      <c r="C97" s="2" t="e">
        <f>C96*C34</f>
        <v>#REF!</v>
      </c>
      <c r="D97" s="2" t="e">
        <f>D96*D34</f>
        <v>#REF!</v>
      </c>
      <c r="E97" s="2" t="e">
        <f>E96*E34</f>
        <v>#REF!</v>
      </c>
      <c r="J97" s="1"/>
    </row>
    <row r="98" spans="1:10" ht="14" x14ac:dyDescent="0.3">
      <c r="B98" s="13"/>
      <c r="C98" s="13"/>
      <c r="D98" s="13"/>
      <c r="E98" s="13"/>
      <c r="F98" s="5"/>
      <c r="J98" s="1"/>
    </row>
    <row r="99" spans="1:10" ht="14" x14ac:dyDescent="0.3">
      <c r="B99" s="19" t="e">
        <f>B96+B97</f>
        <v>#REF!</v>
      </c>
      <c r="C99" s="19" t="e">
        <f>C96+C97</f>
        <v>#REF!</v>
      </c>
      <c r="D99" s="19" t="e">
        <f t="shared" ref="D99:E99" si="4">D96+D97</f>
        <v>#REF!</v>
      </c>
      <c r="E99" s="19" t="e">
        <f t="shared" si="4"/>
        <v>#REF!</v>
      </c>
      <c r="J99" s="1"/>
    </row>
    <row r="100" spans="1:10" ht="14" x14ac:dyDescent="0.3">
      <c r="B100" s="2"/>
      <c r="I100" s="67"/>
      <c r="J100" s="1"/>
    </row>
    <row r="101" spans="1:10" ht="14" x14ac:dyDescent="0.3">
      <c r="A101" s="1" t="s">
        <v>18</v>
      </c>
      <c r="B101" s="19" t="e">
        <f>B21*#REF!</f>
        <v>#REF!</v>
      </c>
      <c r="C101" s="19" t="e">
        <f>C21*#REF!</f>
        <v>#REF!</v>
      </c>
      <c r="D101" s="19" t="e">
        <f>D21*#REF!</f>
        <v>#REF!</v>
      </c>
      <c r="E101" s="19" t="e">
        <f>E21*#REF!</f>
        <v>#REF!</v>
      </c>
      <c r="J101" s="1"/>
    </row>
    <row r="102" spans="1:10" ht="14" x14ac:dyDescent="0.3">
      <c r="B102" s="2"/>
      <c r="J102" s="1"/>
    </row>
    <row r="103" spans="1:10" ht="14" x14ac:dyDescent="0.3">
      <c r="A103" s="1" t="s">
        <v>19</v>
      </c>
      <c r="B103" s="19" t="e">
        <f>B99+B101</f>
        <v>#REF!</v>
      </c>
      <c r="C103" s="19" t="e">
        <f>C99+C101</f>
        <v>#REF!</v>
      </c>
      <c r="D103" s="19" t="e">
        <f t="shared" ref="D103:E103" si="5">D99+D101</f>
        <v>#REF!</v>
      </c>
      <c r="E103" s="19" t="e">
        <f t="shared" si="5"/>
        <v>#REF!</v>
      </c>
      <c r="J103" s="1"/>
    </row>
    <row r="104" spans="1:10" ht="14" x14ac:dyDescent="0.3">
      <c r="B104" s="2"/>
      <c r="J104" s="1"/>
    </row>
    <row r="105" spans="1:10" ht="14" x14ac:dyDescent="0.3">
      <c r="A105" s="1" t="s">
        <v>20</v>
      </c>
      <c r="B105" s="2" t="e">
        <f>B103*B37</f>
        <v>#REF!</v>
      </c>
      <c r="C105" s="2" t="e">
        <f>C103*C37</f>
        <v>#REF!</v>
      </c>
      <c r="D105" s="2" t="e">
        <f>D103*D37</f>
        <v>#REF!</v>
      </c>
      <c r="E105" s="2" t="e">
        <f>E103*E37</f>
        <v>#REF!</v>
      </c>
      <c r="J105" s="1"/>
    </row>
    <row r="106" spans="1:10" ht="14" x14ac:dyDescent="0.3">
      <c r="A106" s="1" t="s">
        <v>21</v>
      </c>
      <c r="B106" s="2" t="e">
        <f>B103*B38</f>
        <v>#REF!</v>
      </c>
      <c r="C106" s="2" t="e">
        <f>C103*C38</f>
        <v>#REF!</v>
      </c>
      <c r="D106" s="2" t="e">
        <f>D103*D38</f>
        <v>#REF!</v>
      </c>
      <c r="E106" s="2" t="e">
        <f>E103*E38</f>
        <v>#REF!</v>
      </c>
      <c r="J106" s="1"/>
    </row>
    <row r="107" spans="1:10" ht="14" x14ac:dyDescent="0.3">
      <c r="A107" s="10" t="s">
        <v>62</v>
      </c>
      <c r="B107" s="2" t="e">
        <f>B103*B42</f>
        <v>#REF!</v>
      </c>
      <c r="C107" s="2" t="e">
        <f>C103*C42</f>
        <v>#REF!</v>
      </c>
      <c r="D107" s="2" t="e">
        <f>D103*D42</f>
        <v>#REF!</v>
      </c>
      <c r="E107" s="2" t="e">
        <f>E103*E42</f>
        <v>#REF!</v>
      </c>
      <c r="J107" s="1"/>
    </row>
    <row r="108" spans="1:10" ht="14" x14ac:dyDescent="0.3">
      <c r="A108" s="1" t="s">
        <v>32</v>
      </c>
      <c r="B108" s="2" t="e">
        <f>B43*B103</f>
        <v>#REF!</v>
      </c>
      <c r="C108" s="2" t="e">
        <f>C43*C103</f>
        <v>#REF!</v>
      </c>
      <c r="D108" s="2" t="e">
        <f>D43*D103</f>
        <v>#REF!</v>
      </c>
      <c r="E108" s="2" t="e">
        <f>E43*E103</f>
        <v>#REF!</v>
      </c>
      <c r="J108" s="1"/>
    </row>
    <row r="109" spans="1:10" ht="14" x14ac:dyDescent="0.3">
      <c r="B109" s="13"/>
      <c r="C109" s="13"/>
      <c r="D109" s="13"/>
      <c r="E109" s="13"/>
      <c r="F109" s="5"/>
      <c r="J109" s="1"/>
    </row>
    <row r="110" spans="1:10" ht="14" x14ac:dyDescent="0.3">
      <c r="B110" s="19" t="e">
        <f>SUM(B105:B108)</f>
        <v>#REF!</v>
      </c>
      <c r="C110" s="19" t="e">
        <f>SUM(C105:C108)</f>
        <v>#REF!</v>
      </c>
      <c r="D110" s="19" t="e">
        <f t="shared" ref="D110:E110" si="6">SUM(D105:D108)</f>
        <v>#REF!</v>
      </c>
      <c r="E110" s="19" t="e">
        <f t="shared" si="6"/>
        <v>#REF!</v>
      </c>
      <c r="J110" s="1"/>
    </row>
    <row r="111" spans="1:10" ht="14" x14ac:dyDescent="0.3">
      <c r="B111" s="2"/>
      <c r="J111" s="1"/>
    </row>
    <row r="112" spans="1:10" ht="14" x14ac:dyDescent="0.3">
      <c r="A112" s="1" t="s">
        <v>36</v>
      </c>
      <c r="B112" s="2" t="e">
        <f>B103*B53</f>
        <v>#REF!</v>
      </c>
      <c r="C112" s="2" t="e">
        <f>C103*C53</f>
        <v>#REF!</v>
      </c>
      <c r="D112" s="2" t="e">
        <f>D103*D53</f>
        <v>#REF!</v>
      </c>
      <c r="E112" s="2" t="e">
        <f>E103*E53</f>
        <v>#REF!</v>
      </c>
      <c r="J112" s="1"/>
    </row>
    <row r="113" spans="1:10" ht="14" x14ac:dyDescent="0.3">
      <c r="A113" s="1" t="s">
        <v>53</v>
      </c>
      <c r="B113" s="2" t="e">
        <f>B103*#REF!</f>
        <v>#REF!</v>
      </c>
      <c r="C113" s="2" t="e">
        <f>C103*#REF!</f>
        <v>#REF!</v>
      </c>
      <c r="D113" s="2" t="e">
        <f>D103*#REF!</f>
        <v>#REF!</v>
      </c>
      <c r="E113" s="2" t="e">
        <f>E103*#REF!</f>
        <v>#REF!</v>
      </c>
      <c r="J113" s="1"/>
    </row>
    <row r="114" spans="1:10" ht="14" x14ac:dyDescent="0.3">
      <c r="A114" s="1" t="s">
        <v>37</v>
      </c>
      <c r="B114" s="2" t="e">
        <f>B103*B54</f>
        <v>#REF!</v>
      </c>
      <c r="C114" s="2" t="e">
        <f>C103*C54</f>
        <v>#REF!</v>
      </c>
      <c r="D114" s="2" t="e">
        <f>D103*D54</f>
        <v>#REF!</v>
      </c>
      <c r="E114" s="2" t="e">
        <f>E103*E54</f>
        <v>#REF!</v>
      </c>
      <c r="J114" s="1"/>
    </row>
    <row r="115" spans="1:10" ht="14" x14ac:dyDescent="0.3">
      <c r="A115" s="1" t="s">
        <v>38</v>
      </c>
      <c r="B115" s="2" t="e">
        <f>B103*B55</f>
        <v>#REF!</v>
      </c>
      <c r="C115" s="2" t="e">
        <f>C103*C55</f>
        <v>#REF!</v>
      </c>
      <c r="D115" s="2" t="e">
        <f>D103*D55</f>
        <v>#REF!</v>
      </c>
      <c r="E115" s="2" t="e">
        <f>E103*E55</f>
        <v>#REF!</v>
      </c>
      <c r="J115" s="1"/>
    </row>
    <row r="116" spans="1:10" ht="14" x14ac:dyDescent="0.3">
      <c r="A116" s="1" t="s">
        <v>39</v>
      </c>
      <c r="B116" s="2" t="e">
        <f>B103*B56</f>
        <v>#REF!</v>
      </c>
      <c r="C116" s="2" t="e">
        <f>C103*C56</f>
        <v>#REF!</v>
      </c>
      <c r="D116" s="2" t="e">
        <f>D103*D56</f>
        <v>#REF!</v>
      </c>
      <c r="E116" s="2" t="e">
        <f>E103*E56</f>
        <v>#REF!</v>
      </c>
      <c r="J116" s="1"/>
    </row>
    <row r="117" spans="1:10" ht="14" x14ac:dyDescent="0.3">
      <c r="B117" s="13"/>
      <c r="C117" s="13"/>
      <c r="D117" s="13"/>
      <c r="E117" s="13"/>
      <c r="F117" s="5"/>
      <c r="J117" s="1"/>
    </row>
    <row r="118" spans="1:10" ht="14" x14ac:dyDescent="0.3">
      <c r="B118" s="19" t="e">
        <f>SUM(B112:B116)</f>
        <v>#REF!</v>
      </c>
      <c r="C118" s="19" t="e">
        <f>SUM(C112:C116)</f>
        <v>#REF!</v>
      </c>
      <c r="D118" s="19" t="e">
        <f t="shared" ref="D118:E118" si="7">SUM(D112:D116)</f>
        <v>#REF!</v>
      </c>
      <c r="E118" s="19" t="e">
        <f t="shared" si="7"/>
        <v>#REF!</v>
      </c>
      <c r="J118" s="1"/>
    </row>
    <row r="119" spans="1:10" ht="14" x14ac:dyDescent="0.3">
      <c r="B119" s="2"/>
      <c r="J119" s="1"/>
    </row>
    <row r="120" spans="1:10" ht="14" x14ac:dyDescent="0.3">
      <c r="B120" s="19" t="e">
        <f>B118+B110+B103</f>
        <v>#REF!</v>
      </c>
      <c r="C120" s="19" t="e">
        <f>C118+C110+C103</f>
        <v>#REF!</v>
      </c>
      <c r="D120" s="19" t="e">
        <f t="shared" ref="D120:E120" si="8">D118+D110+D103</f>
        <v>#REF!</v>
      </c>
      <c r="E120" s="19" t="e">
        <f t="shared" si="8"/>
        <v>#REF!</v>
      </c>
      <c r="J120" s="1"/>
    </row>
    <row r="121" spans="1:10" ht="14" x14ac:dyDescent="0.3">
      <c r="B121" s="2"/>
      <c r="J121" s="1"/>
    </row>
    <row r="122" spans="1:10" ht="14" x14ac:dyDescent="0.3">
      <c r="A122" s="1" t="s">
        <v>40</v>
      </c>
      <c r="B122" s="2" t="e">
        <f>B120*4</f>
        <v>#REF!</v>
      </c>
      <c r="C122" s="2" t="e">
        <f>C120*2</f>
        <v>#REF!</v>
      </c>
      <c r="D122" s="2" t="e">
        <f>D120/3*4</f>
        <v>#REF!</v>
      </c>
      <c r="E122" s="2" t="e">
        <f>E120*1</f>
        <v>#REF!</v>
      </c>
      <c r="J122" s="1"/>
    </row>
    <row r="123" spans="1:10" ht="14" x14ac:dyDescent="0.3">
      <c r="B123" s="2"/>
      <c r="J123" s="1"/>
    </row>
    <row r="124" spans="1:10" ht="14" x14ac:dyDescent="0.3">
      <c r="A124" s="1" t="s">
        <v>41</v>
      </c>
      <c r="B124" s="6">
        <v>0.1</v>
      </c>
      <c r="C124" s="6">
        <v>0.1</v>
      </c>
      <c r="D124" s="6">
        <v>0.1</v>
      </c>
      <c r="E124" s="6">
        <v>0.1</v>
      </c>
      <c r="J124" s="1"/>
    </row>
    <row r="125" spans="1:10" thickBot="1" x14ac:dyDescent="0.35">
      <c r="B125" s="2"/>
      <c r="J125" s="1"/>
    </row>
    <row r="126" spans="1:10" thickBot="1" x14ac:dyDescent="0.35">
      <c r="A126" s="10" t="s">
        <v>60</v>
      </c>
      <c r="B126" s="12" t="e">
        <f>B122*(1+B124)</f>
        <v>#REF!</v>
      </c>
      <c r="C126" s="12" t="e">
        <f>C122*(1+C124)</f>
        <v>#REF!</v>
      </c>
      <c r="D126" s="12" t="e">
        <f t="shared" ref="D126:E126" si="9">D122*(1+D124)</f>
        <v>#REF!</v>
      </c>
      <c r="E126" s="12" t="e">
        <f t="shared" si="9"/>
        <v>#REF!</v>
      </c>
      <c r="F126" s="3"/>
      <c r="J126" s="1"/>
    </row>
    <row r="128" spans="1:10" ht="14" x14ac:dyDescent="0.3">
      <c r="A128" s="1" t="s">
        <v>57</v>
      </c>
      <c r="B128" s="6">
        <v>0.15</v>
      </c>
      <c r="C128" s="6">
        <v>0.65</v>
      </c>
      <c r="D128" s="6">
        <v>0.1</v>
      </c>
      <c r="E128" s="6">
        <v>0.1</v>
      </c>
      <c r="J128" s="1"/>
    </row>
    <row r="131" spans="1:10" ht="14" x14ac:dyDescent="0.3">
      <c r="A131" s="1" t="s">
        <v>58</v>
      </c>
      <c r="B131" s="7" t="e">
        <f>(B126*B128)+(C128*C126)+(D128*D126)+(E126*E128)</f>
        <v>#REF!</v>
      </c>
      <c r="J131" s="1"/>
    </row>
    <row r="134" spans="1:10" ht="14" x14ac:dyDescent="0.3">
      <c r="J134" s="1"/>
    </row>
    <row r="135" spans="1:10" ht="14" x14ac:dyDescent="0.3">
      <c r="J135" s="1"/>
    </row>
    <row r="136" spans="1:10" ht="14" x14ac:dyDescent="0.3">
      <c r="J136" s="1"/>
    </row>
    <row r="145" spans="1:10" ht="14" x14ac:dyDescent="0.3">
      <c r="A145" s="1" t="s">
        <v>42</v>
      </c>
      <c r="J145" s="1"/>
    </row>
    <row r="146" spans="1:10" ht="14" x14ac:dyDescent="0.3">
      <c r="A146" s="1" t="s">
        <v>43</v>
      </c>
      <c r="J146" s="1"/>
    </row>
    <row r="147" spans="1:10" ht="14" x14ac:dyDescent="0.3">
      <c r="A147" s="1" t="s">
        <v>44</v>
      </c>
      <c r="J147" s="1"/>
    </row>
    <row r="148" spans="1:10" ht="14" x14ac:dyDescent="0.3">
      <c r="A148" s="1" t="s">
        <v>45</v>
      </c>
      <c r="J148" s="1"/>
    </row>
    <row r="149" spans="1:10" ht="14" x14ac:dyDescent="0.3">
      <c r="A149" s="1" t="s">
        <v>48</v>
      </c>
      <c r="J149" s="1"/>
    </row>
    <row r="150" spans="1:10" ht="14" x14ac:dyDescent="0.3">
      <c r="A150" s="1" t="s">
        <v>46</v>
      </c>
      <c r="J150" s="1"/>
    </row>
    <row r="151" spans="1:10" ht="14" x14ac:dyDescent="0.3">
      <c r="A151" s="1" t="s">
        <v>49</v>
      </c>
      <c r="J151" s="1"/>
    </row>
    <row r="152" spans="1:10" ht="14" x14ac:dyDescent="0.3">
      <c r="A152" s="1" t="s">
        <v>54</v>
      </c>
      <c r="J152" s="1"/>
    </row>
  </sheetData>
  <mergeCells count="4">
    <mergeCell ref="G1:P1"/>
    <mergeCell ref="G3:P3"/>
    <mergeCell ref="G5:P5"/>
    <mergeCell ref="P21:R21"/>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145"/>
  <sheetViews>
    <sheetView topLeftCell="G13" zoomScaleNormal="100" workbookViewId="0">
      <selection activeCell="I30" sqref="I30"/>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4" style="1" bestFit="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4" ht="15" customHeight="1" x14ac:dyDescent="0.4">
      <c r="G1" s="232" t="s">
        <v>80</v>
      </c>
      <c r="H1" s="232"/>
      <c r="I1" s="232"/>
      <c r="J1" s="232"/>
      <c r="K1" s="232"/>
      <c r="L1" s="232"/>
      <c r="M1" s="232"/>
      <c r="N1" s="232"/>
      <c r="O1" s="232"/>
      <c r="P1" s="232"/>
    </row>
    <row r="2" spans="1:24" x14ac:dyDescent="0.35">
      <c r="G2" s="34"/>
      <c r="H2" s="34"/>
      <c r="I2" s="34"/>
      <c r="J2" s="44"/>
      <c r="K2" s="34"/>
      <c r="L2" s="34"/>
      <c r="M2" s="34"/>
      <c r="N2" s="34"/>
      <c r="O2" s="34"/>
      <c r="P2" s="34"/>
    </row>
    <row r="3" spans="1:24" s="41" customFormat="1" ht="15" customHeight="1" x14ac:dyDescent="0.4">
      <c r="C3" s="42"/>
      <c r="D3" s="42"/>
      <c r="E3" s="42"/>
      <c r="F3" s="42"/>
      <c r="G3" s="232" t="s">
        <v>130</v>
      </c>
      <c r="H3" s="232"/>
      <c r="I3" s="232"/>
      <c r="J3" s="232"/>
      <c r="K3" s="232"/>
      <c r="L3" s="232"/>
      <c r="M3" s="232"/>
      <c r="N3" s="232"/>
      <c r="O3" s="232"/>
      <c r="P3" s="232"/>
    </row>
    <row r="4" spans="1:24" ht="35" x14ac:dyDescent="0.7">
      <c r="G4" s="34"/>
      <c r="H4" s="34"/>
      <c r="I4" s="34"/>
      <c r="J4" s="44"/>
      <c r="K4" s="34"/>
      <c r="L4" s="34"/>
      <c r="M4" s="34"/>
      <c r="N4" s="34"/>
      <c r="O4" s="34"/>
      <c r="P4" s="34"/>
      <c r="T4" s="113"/>
    </row>
    <row r="5" spans="1:24" s="41" customFormat="1" ht="15" customHeight="1" x14ac:dyDescent="0.4">
      <c r="C5" s="42"/>
      <c r="D5" s="42"/>
      <c r="E5" s="42"/>
      <c r="F5" s="42"/>
      <c r="G5" s="232" t="s">
        <v>135</v>
      </c>
      <c r="H5" s="232"/>
      <c r="I5" s="232"/>
      <c r="J5" s="232"/>
      <c r="K5" s="232"/>
      <c r="L5" s="232"/>
      <c r="M5" s="232"/>
      <c r="N5" s="232"/>
      <c r="O5" s="232"/>
      <c r="P5" s="232"/>
    </row>
    <row r="7" spans="1:24" ht="14" x14ac:dyDescent="0.3">
      <c r="I7" s="47" t="s">
        <v>78</v>
      </c>
      <c r="J7" s="48"/>
      <c r="K7" s="48"/>
      <c r="L7" s="48"/>
      <c r="M7" s="48"/>
      <c r="N7" s="48"/>
      <c r="O7" s="48"/>
      <c r="P7" s="49"/>
    </row>
    <row r="8" spans="1:24" ht="14" x14ac:dyDescent="0.3">
      <c r="I8" s="50" t="s">
        <v>74</v>
      </c>
      <c r="J8" s="51"/>
      <c r="L8" s="29"/>
      <c r="M8" s="52" t="s">
        <v>73</v>
      </c>
      <c r="O8" s="30"/>
      <c r="P8" s="53"/>
    </row>
    <row r="9" spans="1:24" ht="14" x14ac:dyDescent="0.3">
      <c r="I9" s="54"/>
      <c r="J9" s="55"/>
      <c r="K9" s="55"/>
      <c r="L9" s="55"/>
      <c r="M9" s="55"/>
      <c r="N9" s="55"/>
      <c r="O9" s="55"/>
      <c r="P9" s="56"/>
    </row>
    <row r="10" spans="1:24" thickBot="1" x14ac:dyDescent="0.35">
      <c r="J10" s="1"/>
    </row>
    <row r="11" spans="1:24" ht="14" x14ac:dyDescent="0.3">
      <c r="A11" s="11" t="s">
        <v>63</v>
      </c>
      <c r="J11" s="1"/>
      <c r="K11" s="88" t="s">
        <v>70</v>
      </c>
      <c r="L11" s="25"/>
      <c r="M11" s="88" t="s">
        <v>69</v>
      </c>
      <c r="N11" s="25"/>
      <c r="O11" s="25"/>
      <c r="T11" s="237" t="s">
        <v>147</v>
      </c>
      <c r="U11" s="238"/>
      <c r="V11" s="121"/>
      <c r="W11" s="121"/>
      <c r="X11" s="121"/>
    </row>
    <row r="12" spans="1:24" ht="14" x14ac:dyDescent="0.3">
      <c r="A12" s="11"/>
      <c r="J12" s="1"/>
      <c r="K12" s="88"/>
      <c r="L12" s="25"/>
      <c r="M12" s="88" t="s">
        <v>103</v>
      </c>
      <c r="N12" s="25"/>
      <c r="O12" s="88" t="s">
        <v>103</v>
      </c>
      <c r="Q12" s="15"/>
      <c r="S12" s="65" t="s">
        <v>146</v>
      </c>
      <c r="T12" s="116">
        <v>60</v>
      </c>
      <c r="U12" s="117">
        <f>+K13</f>
        <v>60</v>
      </c>
      <c r="V12" s="122"/>
      <c r="W12" s="114">
        <v>30</v>
      </c>
      <c r="X12" s="117">
        <v>15</v>
      </c>
    </row>
    <row r="13" spans="1:24" thickBot="1" x14ac:dyDescent="0.35">
      <c r="A13" s="1" t="s">
        <v>0</v>
      </c>
      <c r="B13" s="9">
        <v>15</v>
      </c>
      <c r="C13" s="9">
        <v>30</v>
      </c>
      <c r="D13" s="9">
        <v>45</v>
      </c>
      <c r="E13" s="9">
        <v>60</v>
      </c>
      <c r="G13" s="86" t="s">
        <v>1</v>
      </c>
      <c r="H13" s="25"/>
      <c r="I13" s="28" t="s">
        <v>71</v>
      </c>
      <c r="J13" s="1"/>
      <c r="K13" s="33">
        <v>60</v>
      </c>
      <c r="M13" s="16"/>
      <c r="S13" s="65" t="s">
        <v>69</v>
      </c>
      <c r="T13" s="118">
        <f>60/K13*M75</f>
        <v>20.718227376776447</v>
      </c>
      <c r="U13" s="124">
        <f>+M75</f>
        <v>20.718227376776447</v>
      </c>
      <c r="V13" s="123"/>
      <c r="W13" s="119">
        <f>+(60-30)/K13*M75</f>
        <v>10.359113688388224</v>
      </c>
      <c r="X13" s="120">
        <f>+(60-45)/K13*M75</f>
        <v>5.1795568441941118</v>
      </c>
    </row>
    <row r="14" spans="1:24" ht="14" x14ac:dyDescent="0.3">
      <c r="A14" s="11"/>
      <c r="G14" s="25"/>
      <c r="H14" s="25"/>
      <c r="I14" s="25"/>
      <c r="J14" s="1"/>
      <c r="K14" s="15"/>
      <c r="M14" s="15"/>
      <c r="T14" s="115"/>
      <c r="U14" s="115"/>
      <c r="V14" s="115"/>
      <c r="W14" s="115"/>
      <c r="X14" s="115"/>
    </row>
    <row r="15" spans="1:24" ht="14" x14ac:dyDescent="0.3">
      <c r="A15" s="1" t="s">
        <v>50</v>
      </c>
      <c r="B15" s="2">
        <v>7.48</v>
      </c>
      <c r="C15" s="2">
        <v>7.48</v>
      </c>
      <c r="D15" s="2">
        <v>7.48</v>
      </c>
      <c r="E15" s="2">
        <v>7.48</v>
      </c>
      <c r="G15" s="86" t="s">
        <v>6</v>
      </c>
      <c r="H15" s="25"/>
      <c r="I15" s="87" t="s">
        <v>88</v>
      </c>
      <c r="J15" s="1"/>
      <c r="K15" s="79">
        <v>8.7200000000000006</v>
      </c>
      <c r="M15" s="24">
        <f>+(K15/60)*K13</f>
        <v>8.7200000000000006</v>
      </c>
      <c r="N15" s="28"/>
      <c r="O15" s="83" t="str">
        <f>IF(K15&gt;=Sheet1!$C$1,"",IF(K15=0,"",Sheet1!$E$1))</f>
        <v/>
      </c>
      <c r="Q15" s="25"/>
    </row>
    <row r="16" spans="1:24" ht="14" x14ac:dyDescent="0.3">
      <c r="B16" s="2"/>
      <c r="G16" s="25"/>
      <c r="H16" s="25"/>
      <c r="I16" s="25"/>
      <c r="J16" s="1"/>
      <c r="K16" s="34"/>
      <c r="M16" s="25"/>
      <c r="N16" s="25"/>
      <c r="O16" s="25"/>
      <c r="P16" s="25"/>
      <c r="Q16" s="25"/>
    </row>
    <row r="17" spans="1:31" ht="14" x14ac:dyDescent="0.3">
      <c r="A17" s="1" t="s">
        <v>13</v>
      </c>
      <c r="B17" s="2"/>
      <c r="G17" s="86" t="s">
        <v>6</v>
      </c>
      <c r="H17" s="25"/>
      <c r="I17" s="87" t="s">
        <v>87</v>
      </c>
      <c r="J17" s="1"/>
      <c r="K17" s="79">
        <v>0</v>
      </c>
      <c r="M17" s="23">
        <f>+K17/60*K13</f>
        <v>0</v>
      </c>
      <c r="N17" s="25"/>
      <c r="O17" s="25"/>
      <c r="P17" s="25"/>
      <c r="Q17" s="25"/>
    </row>
    <row r="18" spans="1:31" ht="14" x14ac:dyDescent="0.3">
      <c r="A18" s="11"/>
      <c r="G18" s="25"/>
      <c r="H18" s="25"/>
      <c r="I18" s="25"/>
      <c r="J18" s="1"/>
      <c r="K18" s="15"/>
      <c r="M18" s="15"/>
    </row>
    <row r="19" spans="1:31" ht="14" x14ac:dyDescent="0.3">
      <c r="A19" s="1" t="s">
        <v>55</v>
      </c>
      <c r="B19" s="3">
        <v>0.02</v>
      </c>
      <c r="C19" s="3">
        <v>0.02</v>
      </c>
      <c r="D19" s="3">
        <v>0.02</v>
      </c>
      <c r="E19" s="3">
        <v>0.02</v>
      </c>
      <c r="F19" s="3"/>
      <c r="G19" s="25"/>
      <c r="H19" s="25"/>
      <c r="I19" s="28" t="s">
        <v>68</v>
      </c>
      <c r="J19" s="1"/>
      <c r="K19" s="36">
        <v>0</v>
      </c>
      <c r="M19" s="24">
        <f>+M15*K19</f>
        <v>0</v>
      </c>
      <c r="N19" s="25"/>
      <c r="O19" s="23">
        <f>+M15+M17+M19</f>
        <v>8.7200000000000006</v>
      </c>
      <c r="P19" s="25"/>
      <c r="Q19" s="25"/>
    </row>
    <row r="20" spans="1:31" thickBot="1" x14ac:dyDescent="0.35">
      <c r="A20" s="11"/>
      <c r="G20" s="25"/>
      <c r="H20" s="25"/>
      <c r="I20" s="25"/>
      <c r="J20" s="1"/>
      <c r="K20" s="15"/>
      <c r="M20" s="15"/>
    </row>
    <row r="21" spans="1:31" ht="14" x14ac:dyDescent="0.3">
      <c r="A21" s="1" t="s">
        <v>2</v>
      </c>
      <c r="B21" s="2">
        <v>2</v>
      </c>
      <c r="C21" s="2">
        <v>2</v>
      </c>
      <c r="D21" s="2">
        <v>2</v>
      </c>
      <c r="E21" s="2">
        <v>2</v>
      </c>
      <c r="G21" s="86" t="s">
        <v>4</v>
      </c>
      <c r="H21" s="25"/>
      <c r="I21" s="28" t="s">
        <v>65</v>
      </c>
      <c r="J21" s="1"/>
      <c r="K21" s="33">
        <v>3.89</v>
      </c>
      <c r="M21" s="16"/>
      <c r="P21" s="234" t="s">
        <v>100</v>
      </c>
      <c r="Q21" s="235"/>
      <c r="R21" s="236"/>
    </row>
    <row r="22" spans="1:31" ht="14" x14ac:dyDescent="0.3">
      <c r="B22" s="2"/>
      <c r="G22" s="86"/>
      <c r="H22" s="25"/>
      <c r="I22" s="25"/>
      <c r="J22" s="1"/>
      <c r="K22" s="34"/>
      <c r="M22" s="16"/>
      <c r="P22" s="74"/>
      <c r="Q22" s="14"/>
      <c r="R22" s="75"/>
    </row>
    <row r="23" spans="1:31" ht="14" x14ac:dyDescent="0.3">
      <c r="A23" s="1" t="s">
        <v>3</v>
      </c>
      <c r="B23" s="8">
        <v>25</v>
      </c>
      <c r="C23" s="8">
        <v>25</v>
      </c>
      <c r="D23" s="8">
        <v>25</v>
      </c>
      <c r="E23" s="8">
        <v>25</v>
      </c>
      <c r="G23" s="86" t="s">
        <v>5</v>
      </c>
      <c r="H23" s="25"/>
      <c r="I23" s="64" t="s">
        <v>120</v>
      </c>
      <c r="J23" s="1"/>
      <c r="K23" s="35">
        <v>20</v>
      </c>
      <c r="M23" s="16"/>
      <c r="O23" s="16"/>
      <c r="P23" s="77" t="s">
        <v>102</v>
      </c>
      <c r="Q23" s="57" t="e">
        <f>60/Q25*K21</f>
        <v>#DIV/0!</v>
      </c>
      <c r="R23" s="69"/>
      <c r="T23" s="16"/>
      <c r="U23" s="16"/>
      <c r="V23" s="16"/>
    </row>
    <row r="24" spans="1:31" ht="14" x14ac:dyDescent="0.3">
      <c r="B24" s="2"/>
      <c r="G24" s="86"/>
      <c r="H24" s="25"/>
      <c r="I24" s="25"/>
      <c r="J24" s="1"/>
      <c r="O24" s="16"/>
      <c r="P24" s="68"/>
      <c r="Q24" s="58"/>
      <c r="R24" s="69"/>
      <c r="T24" s="16"/>
      <c r="U24" s="16"/>
      <c r="V24" s="16"/>
    </row>
    <row r="25" spans="1:31" ht="14" x14ac:dyDescent="0.3">
      <c r="A25" s="1" t="s">
        <v>11</v>
      </c>
      <c r="B25" s="2">
        <f>B21/B23*60</f>
        <v>4.8</v>
      </c>
      <c r="C25" s="2">
        <f>C21/C23*60</f>
        <v>4.8</v>
      </c>
      <c r="D25" s="2">
        <f t="shared" ref="D25:E25" si="0">D21/D23*60</f>
        <v>4.8</v>
      </c>
      <c r="E25" s="2">
        <f t="shared" si="0"/>
        <v>4.8</v>
      </c>
      <c r="G25" s="86" t="s">
        <v>1</v>
      </c>
      <c r="H25" s="25"/>
      <c r="I25" s="64" t="s">
        <v>11</v>
      </c>
      <c r="J25" s="1"/>
      <c r="K25" s="23">
        <f>+(K21/K23)*60</f>
        <v>11.67</v>
      </c>
      <c r="M25" s="24">
        <f>+(K15+K17+M19)*(K25/60)</f>
        <v>1.6960400000000002</v>
      </c>
      <c r="N25" s="25"/>
      <c r="O25" s="26"/>
      <c r="P25" s="76" t="s">
        <v>101</v>
      </c>
      <c r="Q25" s="78">
        <v>0</v>
      </c>
      <c r="R25" s="70"/>
      <c r="T25" s="16"/>
      <c r="U25" s="16"/>
      <c r="V25" s="16"/>
    </row>
    <row r="26" spans="1:31" thickBot="1" x14ac:dyDescent="0.35">
      <c r="B26" s="2"/>
      <c r="G26" s="86"/>
      <c r="H26" s="25"/>
      <c r="I26" s="25"/>
      <c r="J26" s="1"/>
      <c r="M26" s="25"/>
      <c r="N26" s="25"/>
      <c r="O26" s="26"/>
      <c r="P26" s="71"/>
      <c r="Q26" s="72"/>
      <c r="R26" s="73"/>
      <c r="S26" s="16"/>
      <c r="T26" s="16"/>
      <c r="U26" s="16"/>
      <c r="V26" s="16"/>
    </row>
    <row r="27" spans="1:31" ht="14" x14ac:dyDescent="0.3">
      <c r="A27" s="10" t="s">
        <v>64</v>
      </c>
      <c r="B27" s="2">
        <v>4</v>
      </c>
      <c r="C27" s="2">
        <v>4</v>
      </c>
      <c r="D27" s="2">
        <v>4</v>
      </c>
      <c r="E27" s="2">
        <v>4</v>
      </c>
      <c r="G27" s="86" t="s">
        <v>1</v>
      </c>
      <c r="H27" s="25"/>
      <c r="I27" s="64" t="s">
        <v>125</v>
      </c>
      <c r="J27" s="1"/>
      <c r="K27" s="33">
        <v>0</v>
      </c>
      <c r="M27" s="24">
        <f>+(K15+K17)*(K27/60)</f>
        <v>0</v>
      </c>
      <c r="N27" s="25"/>
      <c r="P27" s="27"/>
      <c r="Q27" s="26"/>
      <c r="R27" s="22"/>
      <c r="S27" s="16"/>
      <c r="T27" s="16"/>
      <c r="U27" s="16"/>
      <c r="V27" s="16"/>
    </row>
    <row r="28" spans="1:31" ht="14" x14ac:dyDescent="0.3">
      <c r="B28" s="2"/>
      <c r="G28" s="86"/>
      <c r="H28" s="25"/>
      <c r="I28" s="25"/>
      <c r="J28" s="1"/>
      <c r="K28" s="34"/>
      <c r="M28" s="25"/>
      <c r="N28" s="25"/>
      <c r="P28" s="25"/>
      <c r="Q28" s="25"/>
      <c r="AE28" s="23">
        <f>SUM(M15:M27)</f>
        <v>10.416040000000001</v>
      </c>
    </row>
    <row r="29" spans="1:31" ht="14" x14ac:dyDescent="0.3">
      <c r="A29" s="1" t="s">
        <v>14</v>
      </c>
      <c r="B29" s="3">
        <v>5.0000000000000001E-3</v>
      </c>
      <c r="C29" s="3">
        <v>5.0000000000000001E-3</v>
      </c>
      <c r="D29" s="3">
        <v>5.0000000000000001E-3</v>
      </c>
      <c r="E29" s="3">
        <v>5.0000000000000001E-3</v>
      </c>
      <c r="F29" s="3"/>
      <c r="G29" s="96" t="s">
        <v>123</v>
      </c>
      <c r="I29" s="25"/>
      <c r="J29" s="1"/>
      <c r="K29" s="34"/>
      <c r="M29" s="25"/>
      <c r="N29" s="25"/>
      <c r="O29" s="25"/>
      <c r="P29" s="25"/>
      <c r="Q29" s="25"/>
    </row>
    <row r="30" spans="1:31" x14ac:dyDescent="0.35">
      <c r="A30" s="1" t="s">
        <v>51</v>
      </c>
      <c r="B30" s="3">
        <v>1.2500000000000001E-2</v>
      </c>
      <c r="C30" s="3">
        <v>1.2500000000000001E-2</v>
      </c>
      <c r="D30" s="3">
        <v>1.2500000000000001E-2</v>
      </c>
      <c r="E30" s="3">
        <v>1.2500000000000001E-2</v>
      </c>
      <c r="F30" s="3"/>
      <c r="G30" s="101" t="s">
        <v>129</v>
      </c>
      <c r="H30" s="25"/>
      <c r="I30" s="64" t="s">
        <v>16</v>
      </c>
      <c r="J30" s="1"/>
      <c r="K30" s="37">
        <v>0.08</v>
      </c>
      <c r="M30" s="24">
        <f>+$AE$28*K30</f>
        <v>0.83328320000000011</v>
      </c>
      <c r="N30" s="25"/>
      <c r="O30" s="25"/>
      <c r="P30" s="25"/>
      <c r="Q30" s="25"/>
    </row>
    <row r="31" spans="1:31" x14ac:dyDescent="0.35">
      <c r="A31" s="1" t="s">
        <v>15</v>
      </c>
      <c r="B31" s="3">
        <v>0.1208</v>
      </c>
      <c r="C31" s="3">
        <v>0.1208</v>
      </c>
      <c r="D31" s="3">
        <v>0.1208</v>
      </c>
      <c r="E31" s="3">
        <v>0.1208</v>
      </c>
      <c r="F31" s="3"/>
      <c r="G31" s="101" t="s">
        <v>129</v>
      </c>
      <c r="H31" s="25"/>
      <c r="I31" s="25" t="s">
        <v>14</v>
      </c>
      <c r="J31" s="1"/>
      <c r="K31" s="37">
        <v>0.03</v>
      </c>
      <c r="M31" s="24">
        <f>+$AE$28*K31</f>
        <v>0.31248120000000001</v>
      </c>
      <c r="N31" s="25"/>
      <c r="O31" s="95">
        <f>+O19+M25+M30+M31</f>
        <v>11.561804400000002</v>
      </c>
      <c r="P31" s="25"/>
      <c r="Q31" s="25"/>
    </row>
    <row r="32" spans="1:31" ht="14" x14ac:dyDescent="0.3">
      <c r="B32" s="3"/>
      <c r="C32" s="3"/>
      <c r="D32" s="3"/>
      <c r="E32" s="3"/>
      <c r="F32" s="3"/>
      <c r="G32" s="25"/>
      <c r="H32" s="25"/>
      <c r="I32" s="25"/>
      <c r="J32" s="1"/>
      <c r="K32" s="100"/>
      <c r="L32" s="89"/>
      <c r="M32" s="98"/>
      <c r="N32" s="25"/>
      <c r="O32" s="25"/>
      <c r="P32" s="25"/>
      <c r="Q32" s="25"/>
    </row>
    <row r="33" spans="1:19" ht="14" x14ac:dyDescent="0.3">
      <c r="A33" s="1" t="s">
        <v>29</v>
      </c>
      <c r="B33" s="3">
        <v>2.5000000000000001E-3</v>
      </c>
      <c r="C33" s="3">
        <v>2.5000000000000001E-3</v>
      </c>
      <c r="D33" s="3">
        <v>2.5000000000000001E-3</v>
      </c>
      <c r="E33" s="3">
        <v>2.5000000000000001E-3</v>
      </c>
      <c r="F33" s="3"/>
      <c r="G33" s="25"/>
      <c r="H33" s="25"/>
      <c r="I33" s="64" t="s">
        <v>98</v>
      </c>
      <c r="J33" s="1"/>
      <c r="K33" s="90">
        <v>0.1207</v>
      </c>
      <c r="M33" s="91">
        <f>+$O$31*K33</f>
        <v>1.3955097910800003</v>
      </c>
      <c r="N33" s="25"/>
      <c r="O33" s="25"/>
      <c r="P33" s="25"/>
      <c r="Q33" s="25"/>
    </row>
    <row r="34" spans="1:19" ht="14" x14ac:dyDescent="0.3">
      <c r="A34" s="1" t="s">
        <v>16</v>
      </c>
      <c r="B34" s="3">
        <v>0.08</v>
      </c>
      <c r="C34" s="3">
        <v>0.08</v>
      </c>
      <c r="D34" s="3">
        <v>0.08</v>
      </c>
      <c r="E34" s="3">
        <v>0.08</v>
      </c>
      <c r="F34" s="3"/>
      <c r="G34" s="25"/>
      <c r="H34" s="25"/>
      <c r="I34" s="64" t="s">
        <v>107</v>
      </c>
      <c r="J34" s="1"/>
      <c r="K34" s="37">
        <v>1.7299999999999999E-2</v>
      </c>
      <c r="M34" s="91">
        <f t="shared" ref="M34:M36" si="1">+$O$31*K34</f>
        <v>0.20001921612000001</v>
      </c>
      <c r="N34" s="25"/>
      <c r="O34" s="25"/>
      <c r="P34" s="25"/>
      <c r="Q34" s="25"/>
    </row>
    <row r="35" spans="1:19" ht="14" x14ac:dyDescent="0.3">
      <c r="B35" s="2"/>
      <c r="G35" s="25"/>
      <c r="H35" s="25"/>
      <c r="I35" s="64" t="s">
        <v>124</v>
      </c>
      <c r="J35" s="1"/>
      <c r="K35" s="38">
        <v>2.9000000000000001E-2</v>
      </c>
      <c r="M35" s="91">
        <f t="shared" si="1"/>
        <v>0.33529232760000005</v>
      </c>
      <c r="N35" s="25"/>
      <c r="O35" s="25"/>
      <c r="P35" s="25"/>
      <c r="Q35" s="25"/>
    </row>
    <row r="36" spans="1:19" ht="14" x14ac:dyDescent="0.3">
      <c r="A36" s="1" t="s">
        <v>22</v>
      </c>
      <c r="B36" s="2"/>
      <c r="G36" s="25"/>
      <c r="H36" s="25"/>
      <c r="I36" s="64" t="s">
        <v>145</v>
      </c>
      <c r="J36" s="1"/>
      <c r="K36" s="37">
        <v>3.0000000000000001E-3</v>
      </c>
      <c r="M36" s="91">
        <f t="shared" si="1"/>
        <v>3.4685413200000008E-2</v>
      </c>
      <c r="N36" s="25"/>
      <c r="O36" s="24">
        <f>SUM(M33:M36)</f>
        <v>1.9655067480000006</v>
      </c>
      <c r="P36" s="25"/>
      <c r="Q36" s="25"/>
    </row>
    <row r="37" spans="1:19" ht="14" x14ac:dyDescent="0.3">
      <c r="A37" s="1" t="s">
        <v>23</v>
      </c>
      <c r="B37" s="4">
        <v>4.0000000000000001E-3</v>
      </c>
      <c r="C37" s="4">
        <v>4.0000000000000001E-3</v>
      </c>
      <c r="D37" s="4">
        <v>4.0000000000000001E-3</v>
      </c>
      <c r="E37" s="4">
        <v>4.0000000000000001E-3</v>
      </c>
      <c r="F37" s="4"/>
      <c r="G37" s="25"/>
      <c r="H37" s="25"/>
      <c r="I37" s="25"/>
      <c r="J37" s="1"/>
      <c r="K37" s="39"/>
      <c r="M37" s="30"/>
      <c r="N37" s="25"/>
      <c r="O37" s="25"/>
      <c r="P37" s="25"/>
      <c r="Q37" s="25"/>
    </row>
    <row r="38" spans="1:19" ht="14" x14ac:dyDescent="0.3">
      <c r="A38" s="1" t="s">
        <v>24</v>
      </c>
      <c r="B38" s="4">
        <v>0.01</v>
      </c>
      <c r="C38" s="4">
        <v>0.01</v>
      </c>
      <c r="D38" s="4">
        <v>0.01</v>
      </c>
      <c r="E38" s="4">
        <v>0.01</v>
      </c>
      <c r="F38" s="4"/>
      <c r="G38" s="25"/>
      <c r="H38" s="25"/>
      <c r="I38" s="64" t="s">
        <v>121</v>
      </c>
      <c r="J38" s="1"/>
      <c r="K38" s="35">
        <v>0.35</v>
      </c>
      <c r="M38" s="24">
        <f>+K21*K38</f>
        <v>1.3614999999999999</v>
      </c>
      <c r="N38" s="25"/>
      <c r="O38" s="25"/>
      <c r="P38" s="25"/>
    </row>
    <row r="39" spans="1:19" x14ac:dyDescent="0.35">
      <c r="B39" s="4"/>
      <c r="C39" s="4"/>
      <c r="D39" s="4"/>
      <c r="E39" s="4"/>
      <c r="F39" s="4"/>
      <c r="G39" s="101" t="s">
        <v>127</v>
      </c>
      <c r="H39" s="25"/>
      <c r="I39" s="64" t="s">
        <v>126</v>
      </c>
      <c r="J39" s="1"/>
      <c r="K39" s="35">
        <v>0</v>
      </c>
      <c r="M39" s="24">
        <f>+K39</f>
        <v>0</v>
      </c>
      <c r="N39" s="25"/>
      <c r="O39" s="95">
        <f>SUM(M38:M39)</f>
        <v>1.3614999999999999</v>
      </c>
      <c r="P39" s="25"/>
      <c r="Q39" s="94"/>
      <c r="S39" s="84"/>
    </row>
    <row r="40" spans="1:19" ht="14" x14ac:dyDescent="0.3">
      <c r="B40" s="4"/>
      <c r="C40" s="4"/>
      <c r="D40" s="4"/>
      <c r="E40" s="4"/>
      <c r="F40" s="4"/>
      <c r="G40" s="25"/>
      <c r="H40" s="25"/>
      <c r="I40" s="64"/>
      <c r="J40" s="1"/>
      <c r="K40" s="99"/>
      <c r="L40" s="89"/>
      <c r="M40" s="27"/>
      <c r="N40" s="93"/>
      <c r="O40" s="27"/>
      <c r="P40" s="25"/>
      <c r="Q40" s="94"/>
      <c r="S40" s="84"/>
    </row>
    <row r="41" spans="1:19" ht="14" x14ac:dyDescent="0.3">
      <c r="B41" s="4"/>
      <c r="C41" s="4"/>
      <c r="D41" s="4"/>
      <c r="E41" s="4"/>
      <c r="F41" s="4"/>
      <c r="G41" s="25"/>
      <c r="H41" s="25"/>
      <c r="I41" s="64"/>
      <c r="J41" s="1"/>
      <c r="K41" s="99"/>
      <c r="L41" s="89"/>
      <c r="M41" s="27"/>
      <c r="N41" s="93"/>
      <c r="O41" s="27"/>
      <c r="P41" s="25"/>
      <c r="Q41" s="82">
        <f>+O31+O36+O39</f>
        <v>14.888811148000002</v>
      </c>
      <c r="S41" s="84" t="s">
        <v>76</v>
      </c>
    </row>
    <row r="42" spans="1:19" ht="14" x14ac:dyDescent="0.3">
      <c r="A42" s="1" t="s">
        <v>25</v>
      </c>
      <c r="B42" s="4">
        <v>0.01</v>
      </c>
      <c r="C42" s="4">
        <v>0.01</v>
      </c>
      <c r="D42" s="4">
        <v>0.01</v>
      </c>
      <c r="E42" s="4">
        <v>0.01</v>
      </c>
      <c r="F42" s="4"/>
      <c r="G42" s="96" t="s">
        <v>114</v>
      </c>
      <c r="H42" s="25"/>
      <c r="I42" s="25"/>
      <c r="J42" s="1"/>
      <c r="K42" s="34"/>
      <c r="M42" s="25"/>
      <c r="N42" s="25"/>
      <c r="O42" s="25"/>
      <c r="P42" s="25"/>
      <c r="Q42" s="25"/>
      <c r="S42" s="25"/>
    </row>
    <row r="43" spans="1:19" ht="14" x14ac:dyDescent="0.3">
      <c r="A43" s="1" t="s">
        <v>26</v>
      </c>
      <c r="B43" s="4">
        <v>7.4999999999999997E-3</v>
      </c>
      <c r="C43" s="4">
        <v>7.4999999999999997E-3</v>
      </c>
      <c r="D43" s="4">
        <v>7.4999999999999997E-3</v>
      </c>
      <c r="E43" s="4">
        <v>7.4999999999999997E-3</v>
      </c>
      <c r="F43" s="4"/>
      <c r="G43" s="25"/>
      <c r="H43" s="25"/>
      <c r="I43" s="64" t="s">
        <v>132</v>
      </c>
      <c r="J43" s="1"/>
      <c r="K43" s="37">
        <v>0.185</v>
      </c>
      <c r="M43" s="24">
        <f>+$Q$41*K43</f>
        <v>2.7544300623800004</v>
      </c>
      <c r="N43" s="25"/>
      <c r="O43" s="25"/>
      <c r="P43" s="25"/>
      <c r="Q43" s="25"/>
      <c r="S43" s="25"/>
    </row>
    <row r="44" spans="1:19" ht="14" x14ac:dyDescent="0.3">
      <c r="B44" s="4"/>
      <c r="C44" s="4"/>
      <c r="D44" s="4"/>
      <c r="E44" s="4"/>
      <c r="F44" s="4"/>
      <c r="G44" s="25"/>
      <c r="H44" s="25"/>
      <c r="I44" s="64" t="s">
        <v>115</v>
      </c>
      <c r="J44" s="1"/>
      <c r="K44" s="37">
        <v>1.4999999999999999E-2</v>
      </c>
      <c r="M44" s="24">
        <f>+$Q$41*K44</f>
        <v>0.22333216722000002</v>
      </c>
      <c r="N44" s="25"/>
      <c r="O44" s="25"/>
      <c r="P44" s="25"/>
      <c r="Q44" s="25"/>
      <c r="S44" s="25"/>
    </row>
    <row r="45" spans="1:19" ht="14" x14ac:dyDescent="0.3">
      <c r="B45" s="4"/>
      <c r="C45" s="4"/>
      <c r="D45" s="4"/>
      <c r="E45" s="4"/>
      <c r="F45" s="4"/>
      <c r="G45" s="25"/>
      <c r="H45" s="25"/>
      <c r="I45" s="64" t="s">
        <v>116</v>
      </c>
      <c r="J45" s="1"/>
      <c r="K45" s="37">
        <v>2.7E-2</v>
      </c>
      <c r="M45" s="24">
        <f>+$Q$41*K45</f>
        <v>0.40199790099600002</v>
      </c>
      <c r="N45" s="25"/>
      <c r="O45" s="25"/>
      <c r="P45" s="25"/>
      <c r="Q45" s="25"/>
      <c r="S45" s="25"/>
    </row>
    <row r="46" spans="1:19" x14ac:dyDescent="0.35">
      <c r="B46" s="4"/>
      <c r="C46" s="4"/>
      <c r="D46" s="4"/>
      <c r="E46" s="4"/>
      <c r="F46" s="4"/>
      <c r="G46" s="101" t="s">
        <v>127</v>
      </c>
      <c r="H46" s="25"/>
      <c r="I46" s="64" t="s">
        <v>128</v>
      </c>
      <c r="J46" s="1"/>
      <c r="K46" s="37">
        <v>0</v>
      </c>
      <c r="M46" s="24">
        <f t="shared" ref="M46:M47" si="2">+$Q$41*K46</f>
        <v>0</v>
      </c>
      <c r="N46" s="25"/>
      <c r="O46" s="25"/>
      <c r="P46" s="25"/>
      <c r="Q46" s="25"/>
      <c r="S46" s="25"/>
    </row>
    <row r="47" spans="1:19" x14ac:dyDescent="0.35">
      <c r="B47" s="4"/>
      <c r="C47" s="4"/>
      <c r="D47" s="4"/>
      <c r="E47" s="4"/>
      <c r="F47" s="4"/>
      <c r="G47" s="101" t="s">
        <v>127</v>
      </c>
      <c r="H47" s="25"/>
      <c r="I47" s="64" t="s">
        <v>137</v>
      </c>
      <c r="J47" s="1"/>
      <c r="K47" s="37">
        <v>0</v>
      </c>
      <c r="M47" s="24">
        <f t="shared" si="2"/>
        <v>0</v>
      </c>
      <c r="N47" s="25"/>
      <c r="O47" s="25"/>
      <c r="P47" s="25"/>
      <c r="Q47" s="25"/>
      <c r="S47" s="25"/>
    </row>
    <row r="48" spans="1:19" ht="14" x14ac:dyDescent="0.3">
      <c r="A48" s="1" t="s">
        <v>33</v>
      </c>
      <c r="B48" s="4"/>
      <c r="C48" s="4"/>
      <c r="D48" s="4"/>
      <c r="E48" s="4"/>
      <c r="F48" s="4"/>
      <c r="G48" s="25"/>
      <c r="H48" s="25"/>
      <c r="I48" s="64" t="s">
        <v>99</v>
      </c>
      <c r="J48" s="1"/>
      <c r="K48" s="37">
        <v>0</v>
      </c>
      <c r="M48" s="24">
        <f>+$Q$41*K48</f>
        <v>0</v>
      </c>
      <c r="N48" s="25"/>
      <c r="P48" s="25"/>
      <c r="Q48" s="25"/>
      <c r="S48" s="25"/>
    </row>
    <row r="49" spans="1:19" x14ac:dyDescent="0.35">
      <c r="B49" s="4"/>
      <c r="C49" s="4"/>
      <c r="D49" s="4"/>
      <c r="E49" s="4"/>
      <c r="F49" s="4"/>
      <c r="G49" s="101" t="s">
        <v>127</v>
      </c>
      <c r="H49" s="25"/>
      <c r="I49" s="103" t="s">
        <v>133</v>
      </c>
      <c r="J49" s="1"/>
      <c r="K49" s="104">
        <v>1.2999999999999999E-2</v>
      </c>
      <c r="M49" s="105">
        <f>+$Q$41*K49</f>
        <v>0.19355454492400001</v>
      </c>
      <c r="N49" s="25"/>
      <c r="O49" s="24">
        <f>SUM(M43:M49)</f>
        <v>3.5733146755200007</v>
      </c>
      <c r="P49" s="25"/>
      <c r="Q49" s="108" t="s">
        <v>139</v>
      </c>
      <c r="S49" s="25"/>
    </row>
    <row r="50" spans="1:19" ht="14" x14ac:dyDescent="0.3">
      <c r="B50" s="4"/>
      <c r="C50" s="4"/>
      <c r="D50" s="4"/>
      <c r="E50" s="4"/>
      <c r="F50" s="4"/>
      <c r="G50" s="25"/>
      <c r="H50" s="25"/>
      <c r="I50" s="64"/>
      <c r="J50" s="1"/>
      <c r="K50" s="92"/>
      <c r="L50" s="89"/>
      <c r="M50" s="27"/>
      <c r="N50" s="25"/>
      <c r="O50" s="27"/>
      <c r="P50" s="25"/>
      <c r="Q50" s="25"/>
      <c r="S50" s="25"/>
    </row>
    <row r="51" spans="1:19" ht="14" x14ac:dyDescent="0.3">
      <c r="B51" s="4"/>
      <c r="C51" s="4"/>
      <c r="D51" s="4"/>
      <c r="E51" s="4"/>
      <c r="F51" s="4"/>
      <c r="G51" s="25"/>
      <c r="H51" s="25"/>
      <c r="I51" s="64"/>
      <c r="J51" s="1"/>
      <c r="K51" s="92"/>
      <c r="L51" s="16"/>
      <c r="M51" s="27"/>
      <c r="N51" s="93"/>
      <c r="O51" s="27"/>
      <c r="P51" s="25"/>
      <c r="Q51" s="25"/>
      <c r="S51" s="25"/>
    </row>
    <row r="52" spans="1:19" ht="14" x14ac:dyDescent="0.3">
      <c r="B52" s="4"/>
      <c r="C52" s="4"/>
      <c r="D52" s="4"/>
      <c r="E52" s="4"/>
      <c r="F52" s="4"/>
      <c r="G52" s="96" t="s">
        <v>110</v>
      </c>
      <c r="H52" s="25"/>
      <c r="I52" s="64"/>
      <c r="J52" s="1"/>
      <c r="K52" s="97"/>
      <c r="L52" s="16"/>
      <c r="M52" s="98"/>
      <c r="N52" s="25"/>
      <c r="O52" s="25"/>
      <c r="P52" s="25"/>
      <c r="Q52" s="25"/>
      <c r="S52" s="25"/>
    </row>
    <row r="53" spans="1:19" ht="14" x14ac:dyDescent="0.3">
      <c r="A53" s="1" t="s">
        <v>47</v>
      </c>
      <c r="B53" s="4">
        <v>0.15</v>
      </c>
      <c r="C53" s="4">
        <v>0.15</v>
      </c>
      <c r="D53" s="4">
        <v>0.15</v>
      </c>
      <c r="E53" s="4">
        <v>0.15</v>
      </c>
      <c r="F53" s="4"/>
      <c r="G53" s="25"/>
      <c r="H53" s="25"/>
      <c r="I53" s="28" t="s">
        <v>61</v>
      </c>
      <c r="J53" s="1"/>
      <c r="K53" s="90">
        <v>1.9E-2</v>
      </c>
      <c r="M53" s="91">
        <f>+$Q$41*K53</f>
        <v>0.28288741181200006</v>
      </c>
      <c r="N53" s="25"/>
      <c r="P53" s="25"/>
      <c r="Q53" s="25"/>
      <c r="S53" s="25"/>
    </row>
    <row r="54" spans="1:19" ht="14" x14ac:dyDescent="0.3">
      <c r="A54" s="1" t="s">
        <v>27</v>
      </c>
      <c r="B54" s="4">
        <v>0.01</v>
      </c>
      <c r="C54" s="4">
        <v>0.01</v>
      </c>
      <c r="D54" s="4">
        <v>0.01</v>
      </c>
      <c r="E54" s="4">
        <v>0.01</v>
      </c>
      <c r="F54" s="4"/>
      <c r="G54" s="25"/>
      <c r="H54" s="25"/>
      <c r="I54" s="64" t="s">
        <v>117</v>
      </c>
      <c r="J54" s="1"/>
      <c r="K54" s="37">
        <v>1.9E-2</v>
      </c>
      <c r="M54" s="24">
        <f>+$Q$41*K54</f>
        <v>0.28288741181200006</v>
      </c>
      <c r="N54" s="25"/>
      <c r="O54" s="25"/>
      <c r="P54" s="25"/>
      <c r="Q54" s="25"/>
      <c r="S54" s="25"/>
    </row>
    <row r="55" spans="1:19" ht="14" x14ac:dyDescent="0.3">
      <c r="A55" s="1" t="s">
        <v>34</v>
      </c>
      <c r="B55" s="4">
        <v>5.0000000000000001E-3</v>
      </c>
      <c r="C55" s="4">
        <v>5.0000000000000001E-3</v>
      </c>
      <c r="D55" s="4">
        <v>5.0000000000000001E-3</v>
      </c>
      <c r="E55" s="4">
        <v>5.0000000000000001E-3</v>
      </c>
      <c r="F55" s="4"/>
      <c r="G55" s="25"/>
      <c r="H55" s="25"/>
      <c r="I55" s="64" t="s">
        <v>26</v>
      </c>
      <c r="J55" s="1"/>
      <c r="K55" s="37">
        <v>8.0000000000000002E-3</v>
      </c>
      <c r="M55" s="24">
        <f>+$Q$41*K55</f>
        <v>0.11911048918400002</v>
      </c>
      <c r="N55" s="25"/>
      <c r="O55" s="25"/>
      <c r="P55" s="25"/>
      <c r="Q55" s="25"/>
      <c r="S55" s="25"/>
    </row>
    <row r="56" spans="1:19" ht="14" x14ac:dyDescent="0.3">
      <c r="A56" s="1" t="s">
        <v>35</v>
      </c>
      <c r="B56" s="4">
        <v>0.01</v>
      </c>
      <c r="C56" s="4">
        <v>0.01</v>
      </c>
      <c r="D56" s="4">
        <v>0.01</v>
      </c>
      <c r="E56" s="4">
        <v>0.01</v>
      </c>
      <c r="F56" s="4"/>
      <c r="G56" s="25"/>
      <c r="H56" s="25"/>
      <c r="I56" s="64" t="s">
        <v>27</v>
      </c>
      <c r="J56" s="1"/>
      <c r="K56" s="37">
        <v>3.0000000000000001E-3</v>
      </c>
      <c r="M56" s="24">
        <f>+$Q$41*K56</f>
        <v>4.4666433444000009E-2</v>
      </c>
      <c r="N56" s="25"/>
      <c r="O56" s="95">
        <f>SUM(M53:M56)</f>
        <v>0.72955174625200014</v>
      </c>
      <c r="P56" s="25"/>
      <c r="Q56" s="25"/>
      <c r="S56" s="25"/>
    </row>
    <row r="57" spans="1:19" ht="14" x14ac:dyDescent="0.3">
      <c r="B57" s="4"/>
      <c r="C57" s="4"/>
      <c r="D57" s="4"/>
      <c r="E57" s="4"/>
      <c r="F57" s="4"/>
      <c r="G57" s="25"/>
      <c r="H57" s="25"/>
      <c r="I57" s="64"/>
      <c r="J57" s="1"/>
      <c r="K57" s="92"/>
      <c r="L57" s="16"/>
      <c r="M57" s="27"/>
      <c r="N57" s="93"/>
      <c r="O57" s="27"/>
      <c r="P57" s="25"/>
      <c r="Q57" s="25"/>
      <c r="S57" s="25"/>
    </row>
    <row r="58" spans="1:19" ht="14" x14ac:dyDescent="0.3">
      <c r="B58" s="4"/>
      <c r="C58" s="4"/>
      <c r="D58" s="4"/>
      <c r="E58" s="4"/>
      <c r="F58" s="4"/>
      <c r="G58" s="96" t="s">
        <v>111</v>
      </c>
      <c r="H58" s="25"/>
      <c r="I58" s="64"/>
      <c r="J58" s="1"/>
      <c r="K58" s="97"/>
      <c r="L58" s="16"/>
      <c r="M58" s="98"/>
      <c r="N58" s="25"/>
      <c r="O58" s="25"/>
      <c r="P58" s="25"/>
      <c r="Q58" s="25"/>
      <c r="S58" s="25"/>
    </row>
    <row r="59" spans="1:19" ht="14" x14ac:dyDescent="0.3">
      <c r="B59" s="4"/>
      <c r="C59" s="4"/>
      <c r="D59" s="4"/>
      <c r="E59" s="4"/>
      <c r="F59" s="4"/>
      <c r="G59" s="25"/>
      <c r="H59" s="25"/>
      <c r="I59" s="64" t="s">
        <v>108</v>
      </c>
      <c r="J59" s="1"/>
      <c r="K59" s="90">
        <v>7.0000000000000001E-3</v>
      </c>
      <c r="M59" s="91">
        <f>+$Q$41*K59</f>
        <v>0.10422167803600002</v>
      </c>
      <c r="N59" s="25"/>
      <c r="O59" s="25"/>
      <c r="P59" s="25"/>
      <c r="Q59" s="25"/>
      <c r="S59" s="25"/>
    </row>
    <row r="60" spans="1:19" ht="14" x14ac:dyDescent="0.3">
      <c r="B60" s="4"/>
      <c r="C60" s="4"/>
      <c r="D60" s="4"/>
      <c r="E60" s="4"/>
      <c r="F60" s="4"/>
      <c r="G60" s="25"/>
      <c r="H60" s="25"/>
      <c r="I60" s="64" t="s">
        <v>134</v>
      </c>
      <c r="J60" s="1"/>
      <c r="K60" s="37">
        <v>1.0999999999999999E-2</v>
      </c>
      <c r="M60" s="24">
        <f>+$Q$41*K60</f>
        <v>0.163776922628</v>
      </c>
      <c r="N60" s="25"/>
      <c r="O60" s="95">
        <f>SUM(M59:M60)</f>
        <v>0.26799860066400005</v>
      </c>
      <c r="P60" s="25"/>
      <c r="Q60" s="25"/>
      <c r="S60" s="25"/>
    </row>
    <row r="61" spans="1:19" ht="14" x14ac:dyDescent="0.3">
      <c r="B61" s="4"/>
      <c r="C61" s="4"/>
      <c r="D61" s="4"/>
      <c r="E61" s="4"/>
      <c r="F61" s="4"/>
      <c r="G61" s="25"/>
      <c r="H61" s="25"/>
      <c r="I61" s="64"/>
      <c r="J61" s="1"/>
      <c r="K61" s="92"/>
      <c r="L61" s="16"/>
      <c r="M61" s="27"/>
      <c r="N61" s="93"/>
      <c r="O61" s="27"/>
      <c r="P61" s="25"/>
      <c r="Q61" s="25"/>
      <c r="S61" s="25"/>
    </row>
    <row r="62" spans="1:19" ht="14" x14ac:dyDescent="0.3">
      <c r="B62" s="4"/>
      <c r="C62" s="4"/>
      <c r="D62" s="4"/>
      <c r="E62" s="4"/>
      <c r="F62" s="4"/>
      <c r="G62" s="96" t="s">
        <v>112</v>
      </c>
      <c r="H62" s="25"/>
      <c r="I62" s="64"/>
      <c r="J62" s="1"/>
      <c r="K62" s="97"/>
      <c r="L62" s="16"/>
      <c r="M62" s="98"/>
      <c r="N62" s="25"/>
      <c r="O62" s="25"/>
      <c r="P62" s="25"/>
      <c r="Q62" s="25"/>
      <c r="S62" s="25"/>
    </row>
    <row r="63" spans="1:19" ht="14" x14ac:dyDescent="0.3">
      <c r="B63" s="4"/>
      <c r="C63" s="4"/>
      <c r="D63" s="4"/>
      <c r="E63" s="4"/>
      <c r="F63" s="4"/>
      <c r="G63" s="25"/>
      <c r="H63" s="25"/>
      <c r="I63" s="64" t="s">
        <v>104</v>
      </c>
      <c r="J63" s="1"/>
      <c r="K63" s="90">
        <v>4.0000000000000001E-3</v>
      </c>
      <c r="M63" s="91">
        <f>+$Q$41*K63</f>
        <v>5.9555244592000012E-2</v>
      </c>
      <c r="N63" s="25"/>
      <c r="O63" s="25"/>
      <c r="P63" s="25"/>
      <c r="Q63" s="25"/>
      <c r="S63" s="25"/>
    </row>
    <row r="64" spans="1:19" ht="14" x14ac:dyDescent="0.3">
      <c r="B64" s="4"/>
      <c r="C64" s="4"/>
      <c r="D64" s="4"/>
      <c r="E64" s="4"/>
      <c r="F64" s="4"/>
      <c r="G64" s="25"/>
      <c r="H64" s="25"/>
      <c r="I64" s="84" t="s">
        <v>77</v>
      </c>
      <c r="J64" s="1"/>
      <c r="K64" s="37">
        <v>1.2E-2</v>
      </c>
      <c r="M64" s="24">
        <f>+$Q$41*K64</f>
        <v>0.17866573377600004</v>
      </c>
      <c r="N64" s="25"/>
      <c r="O64" s="25"/>
      <c r="P64" s="25"/>
      <c r="Q64" s="25"/>
      <c r="S64" s="25"/>
    </row>
    <row r="65" spans="1:19" ht="14" x14ac:dyDescent="0.3">
      <c r="B65" s="4"/>
      <c r="C65" s="4"/>
      <c r="D65" s="4"/>
      <c r="E65" s="4"/>
      <c r="F65" s="4"/>
      <c r="G65" s="25"/>
      <c r="H65" s="25"/>
      <c r="I65" s="64" t="s">
        <v>23</v>
      </c>
      <c r="J65" s="1"/>
      <c r="K65" s="37">
        <v>0.01</v>
      </c>
      <c r="M65" s="24">
        <f>+$Q$41*K65</f>
        <v>0.14888811148000003</v>
      </c>
      <c r="N65" s="25"/>
      <c r="O65" s="25"/>
      <c r="P65" s="25"/>
      <c r="Q65" s="25"/>
      <c r="S65" s="25"/>
    </row>
    <row r="66" spans="1:19" ht="14" x14ac:dyDescent="0.3">
      <c r="B66" s="4"/>
      <c r="C66" s="4"/>
      <c r="D66" s="4"/>
      <c r="E66" s="4"/>
      <c r="F66" s="4"/>
      <c r="G66" s="25"/>
      <c r="H66" s="25"/>
      <c r="I66" s="64" t="s">
        <v>109</v>
      </c>
      <c r="J66" s="1"/>
      <c r="K66" s="37">
        <v>0.01</v>
      </c>
      <c r="M66" s="24">
        <f>+$Q$41*K66</f>
        <v>0.14888811148000003</v>
      </c>
      <c r="N66" s="25"/>
      <c r="O66" s="95">
        <f>SUM(M63:M66)</f>
        <v>0.53599720132800011</v>
      </c>
      <c r="P66" s="25"/>
    </row>
    <row r="67" spans="1:19" ht="14" x14ac:dyDescent="0.3">
      <c r="B67" s="4"/>
      <c r="C67" s="4"/>
      <c r="D67" s="4"/>
      <c r="E67" s="4"/>
      <c r="F67" s="4"/>
      <c r="G67" s="25"/>
      <c r="H67" s="25"/>
      <c r="I67" s="64"/>
      <c r="J67" s="1"/>
      <c r="K67" s="92"/>
      <c r="L67" s="16"/>
      <c r="M67" s="27"/>
      <c r="N67" s="93"/>
      <c r="O67" s="27"/>
      <c r="P67" s="25"/>
    </row>
    <row r="68" spans="1:19" ht="14" x14ac:dyDescent="0.3">
      <c r="B68" s="4"/>
      <c r="C68" s="4"/>
      <c r="D68" s="4"/>
      <c r="E68" s="4"/>
      <c r="F68" s="4"/>
      <c r="G68" s="96" t="s">
        <v>113</v>
      </c>
      <c r="H68" s="25"/>
      <c r="I68" s="84"/>
      <c r="J68" s="1"/>
      <c r="K68" s="97"/>
      <c r="L68" s="16"/>
      <c r="M68" s="98"/>
      <c r="N68" s="25"/>
      <c r="O68" s="25"/>
      <c r="P68" s="25"/>
    </row>
    <row r="69" spans="1:19" ht="14" x14ac:dyDescent="0.3">
      <c r="B69" s="4"/>
      <c r="C69" s="4"/>
      <c r="D69" s="4"/>
      <c r="E69" s="4"/>
      <c r="F69" s="4"/>
      <c r="G69" s="96"/>
      <c r="H69" s="25"/>
      <c r="I69" s="64" t="s">
        <v>118</v>
      </c>
      <c r="J69" s="1"/>
      <c r="K69" s="37">
        <v>5.0000000000000001E-3</v>
      </c>
      <c r="L69" s="16"/>
      <c r="M69" s="91">
        <f>+$Q$41*K69</f>
        <v>7.4444055740000015E-2</v>
      </c>
      <c r="N69" s="25"/>
      <c r="O69" s="25"/>
      <c r="P69" s="25"/>
    </row>
    <row r="70" spans="1:19" ht="14" x14ac:dyDescent="0.3">
      <c r="A70" s="11" t="s">
        <v>59</v>
      </c>
      <c r="B70" s="4"/>
      <c r="C70" s="4"/>
      <c r="D70" s="4"/>
      <c r="E70" s="4"/>
      <c r="F70" s="4"/>
      <c r="G70" s="25"/>
      <c r="H70" s="25"/>
      <c r="I70" s="64" t="s">
        <v>119</v>
      </c>
      <c r="J70" s="1"/>
      <c r="K70" s="90">
        <v>3.0000000000000001E-3</v>
      </c>
      <c r="M70" s="91">
        <f>+$Q$41*K70</f>
        <v>4.4666433444000009E-2</v>
      </c>
      <c r="N70" s="25"/>
      <c r="O70" s="24">
        <f>SUM(M69:M70)</f>
        <v>0.11911048918400002</v>
      </c>
      <c r="P70" s="25"/>
      <c r="Q70" s="81">
        <f>+O49+O56+O60+O66+O70</f>
        <v>5.2259727129480007</v>
      </c>
      <c r="S70" s="62" t="s">
        <v>89</v>
      </c>
    </row>
    <row r="71" spans="1:19" ht="14" x14ac:dyDescent="0.3">
      <c r="B71" s="2"/>
      <c r="G71" s="25"/>
      <c r="H71" s="25"/>
      <c r="I71" s="25"/>
      <c r="J71" s="1"/>
      <c r="K71" s="34"/>
      <c r="M71" s="25"/>
      <c r="N71" s="25"/>
      <c r="O71" s="25"/>
      <c r="P71" s="25"/>
      <c r="Q71" s="25"/>
      <c r="S71" s="25"/>
    </row>
    <row r="72" spans="1:19" ht="14" x14ac:dyDescent="0.3">
      <c r="A72" s="1" t="s">
        <v>7</v>
      </c>
      <c r="B72" s="2"/>
      <c r="G72" s="25"/>
      <c r="H72" s="25"/>
      <c r="I72" s="62" t="s">
        <v>91</v>
      </c>
      <c r="J72" s="1"/>
      <c r="K72" s="37">
        <v>0.03</v>
      </c>
      <c r="M72" s="24">
        <f>+(Q41+Q70)*K72</f>
        <v>0.60344351582844002</v>
      </c>
      <c r="N72" s="25"/>
      <c r="O72" s="25"/>
      <c r="P72" s="25"/>
    </row>
    <row r="73" spans="1:19" ht="14" x14ac:dyDescent="0.3">
      <c r="B73" s="2"/>
      <c r="G73" s="25"/>
      <c r="H73" s="25"/>
      <c r="I73" s="62"/>
      <c r="J73" s="1"/>
      <c r="K73" s="92"/>
      <c r="L73" s="89"/>
      <c r="M73" s="27"/>
      <c r="N73" s="93"/>
      <c r="O73" s="93"/>
      <c r="P73" s="93"/>
      <c r="Q73" s="82">
        <f>+Q41+Q70+M72</f>
        <v>20.718227376776444</v>
      </c>
      <c r="S73" s="85" t="s">
        <v>79</v>
      </c>
    </row>
    <row r="74" spans="1:19" thickBot="1" x14ac:dyDescent="0.35">
      <c r="B74" s="2"/>
      <c r="G74" s="25"/>
      <c r="H74" s="25"/>
      <c r="I74" s="62"/>
      <c r="J74" s="1"/>
      <c r="K74" s="92"/>
      <c r="L74" s="89"/>
      <c r="M74" s="27"/>
      <c r="N74" s="93"/>
      <c r="O74" s="93"/>
      <c r="P74" s="93"/>
    </row>
    <row r="75" spans="1:19" thickBot="1" x14ac:dyDescent="0.35">
      <c r="A75" s="1" t="s">
        <v>9</v>
      </c>
      <c r="B75" s="2">
        <f>B15*(B25/60)</f>
        <v>0.59840000000000004</v>
      </c>
      <c r="C75" s="2">
        <f>C15*(C25/60)</f>
        <v>0.59840000000000004</v>
      </c>
      <c r="D75" s="2">
        <f>D15*(D25/60)</f>
        <v>0.59840000000000004</v>
      </c>
      <c r="E75" s="2">
        <f>E15*(E25/60)</f>
        <v>0.59840000000000004</v>
      </c>
      <c r="I75" s="61"/>
      <c r="J75" s="1"/>
      <c r="K75" s="102"/>
      <c r="M75" s="80">
        <f>SUM(M15:M72)</f>
        <v>20.718227376776447</v>
      </c>
      <c r="N75" s="25"/>
      <c r="O75" s="62" t="s">
        <v>75</v>
      </c>
      <c r="P75" s="25"/>
      <c r="Q75" s="25"/>
    </row>
    <row r="76" spans="1:19" ht="14" x14ac:dyDescent="0.3">
      <c r="A76" s="1" t="s">
        <v>10</v>
      </c>
      <c r="B76" s="2">
        <f>B15*(B27/60)</f>
        <v>0.4986666666666667</v>
      </c>
      <c r="C76" s="2">
        <f>C15*(C27/60)</f>
        <v>0.4986666666666667</v>
      </c>
      <c r="D76" s="2">
        <f>D15*(D27/60)</f>
        <v>0.4986666666666667</v>
      </c>
      <c r="E76" s="2">
        <f>E15*(E27/60)</f>
        <v>0.4986666666666667</v>
      </c>
      <c r="J76" s="1"/>
      <c r="M76" s="25"/>
      <c r="N76" s="25"/>
      <c r="O76" s="25"/>
      <c r="P76" s="25"/>
      <c r="Q76" s="25"/>
    </row>
    <row r="77" spans="1:19" ht="14" x14ac:dyDescent="0.3">
      <c r="B77" s="18"/>
      <c r="C77" s="18"/>
      <c r="D77" s="18"/>
      <c r="E77" s="18"/>
      <c r="F77" s="5"/>
      <c r="J77" s="1"/>
      <c r="M77" s="81">
        <f>60/K13*M75</f>
        <v>20.718227376776447</v>
      </c>
      <c r="N77" s="25"/>
      <c r="O77" s="25" t="s">
        <v>40</v>
      </c>
      <c r="P77" s="25"/>
      <c r="Q77" s="25"/>
    </row>
    <row r="78" spans="1:19" ht="14" x14ac:dyDescent="0.3">
      <c r="B78" s="18"/>
      <c r="C78" s="18"/>
      <c r="D78" s="18"/>
      <c r="E78" s="18"/>
      <c r="F78" s="5"/>
      <c r="J78" s="1"/>
      <c r="M78" s="110"/>
      <c r="N78" s="25"/>
      <c r="O78" s="25"/>
      <c r="P78" s="25"/>
      <c r="Q78" s="25"/>
    </row>
    <row r="79" spans="1:19" ht="14" x14ac:dyDescent="0.3">
      <c r="B79" s="18"/>
      <c r="C79" s="18"/>
      <c r="D79" s="18"/>
      <c r="E79" s="18"/>
      <c r="F79" s="5"/>
      <c r="I79" s="65" t="s">
        <v>144</v>
      </c>
      <c r="J79" s="1"/>
      <c r="K79" s="111"/>
      <c r="M79" s="110"/>
      <c r="N79" s="25"/>
      <c r="O79" s="25"/>
      <c r="P79" s="25"/>
      <c r="Q79" s="25"/>
    </row>
    <row r="80" spans="1:19" ht="14" x14ac:dyDescent="0.3">
      <c r="B80" s="18"/>
      <c r="C80" s="18"/>
      <c r="D80" s="18"/>
      <c r="E80" s="18"/>
      <c r="F80" s="5"/>
      <c r="J80" s="1"/>
      <c r="M80" s="110"/>
      <c r="N80" s="25"/>
      <c r="O80" s="25"/>
      <c r="P80" s="25"/>
      <c r="Q80" s="25"/>
    </row>
    <row r="81" spans="1:18" ht="14" x14ac:dyDescent="0.3">
      <c r="B81" s="19">
        <f>SUM(B75:B76)</f>
        <v>1.0970666666666666</v>
      </c>
      <c r="C81" s="19">
        <f>SUM(C75:C76)</f>
        <v>1.0970666666666666</v>
      </c>
      <c r="D81" s="19">
        <f>SUM(D75:D76)</f>
        <v>1.0970666666666666</v>
      </c>
      <c r="E81" s="19">
        <f>SUM(E75:E76)</f>
        <v>1.0970666666666666</v>
      </c>
      <c r="J81" s="1"/>
    </row>
    <row r="82" spans="1:18" x14ac:dyDescent="0.35">
      <c r="B82" s="106"/>
      <c r="C82" s="106"/>
      <c r="D82" s="106"/>
      <c r="E82" s="106"/>
      <c r="G82" s="67" t="s">
        <v>138</v>
      </c>
      <c r="I82" s="107"/>
      <c r="J82" s="1"/>
      <c r="Q82" s="112" t="s">
        <v>140</v>
      </c>
    </row>
    <row r="83" spans="1:18" x14ac:dyDescent="0.35">
      <c r="B83" s="106"/>
      <c r="C83" s="106"/>
      <c r="D83" s="106"/>
      <c r="E83" s="106"/>
      <c r="J83" s="1"/>
      <c r="Q83" s="109" t="s">
        <v>141</v>
      </c>
    </row>
    <row r="84" spans="1:18" x14ac:dyDescent="0.35">
      <c r="B84" s="106"/>
      <c r="C84" s="106"/>
      <c r="D84" s="106"/>
      <c r="E84" s="106"/>
      <c r="J84" s="1"/>
      <c r="Q84" s="109" t="s">
        <v>142</v>
      </c>
    </row>
    <row r="85" spans="1:18" x14ac:dyDescent="0.35">
      <c r="B85" s="106"/>
      <c r="C85" s="106"/>
      <c r="D85" s="106"/>
      <c r="E85" s="106"/>
      <c r="J85" s="1"/>
      <c r="Q85" s="112" t="s">
        <v>143</v>
      </c>
    </row>
    <row r="86" spans="1:18" ht="14" x14ac:dyDescent="0.3">
      <c r="B86" s="106"/>
      <c r="C86" s="106"/>
      <c r="D86" s="106"/>
      <c r="E86" s="106"/>
      <c r="J86" s="1"/>
    </row>
    <row r="87" spans="1:18" ht="14" x14ac:dyDescent="0.3">
      <c r="A87" s="1" t="s">
        <v>56</v>
      </c>
      <c r="B87" s="2">
        <f>B81*B19</f>
        <v>2.1941333333333334E-2</v>
      </c>
      <c r="C87" s="2">
        <f>C81*C19</f>
        <v>2.1941333333333334E-2</v>
      </c>
      <c r="D87" s="2">
        <f>D81*D19</f>
        <v>2.1941333333333334E-2</v>
      </c>
      <c r="E87" s="2">
        <f>E81*E19</f>
        <v>2.1941333333333334E-2</v>
      </c>
      <c r="G87" s="45"/>
      <c r="H87" s="25"/>
      <c r="I87" s="25"/>
      <c r="J87" s="1"/>
      <c r="Q87" s="14"/>
      <c r="R87" s="14"/>
    </row>
    <row r="88" spans="1:18" ht="14" x14ac:dyDescent="0.3">
      <c r="B88" s="13"/>
      <c r="C88" s="13"/>
      <c r="D88" s="13"/>
      <c r="E88" s="13"/>
      <c r="F88" s="5"/>
      <c r="J88" s="1"/>
    </row>
    <row r="89" spans="1:18" ht="14" x14ac:dyDescent="0.3">
      <c r="B89" s="19" t="e">
        <f>#REF!+#REF!</f>
        <v>#REF!</v>
      </c>
      <c r="C89" s="19" t="e">
        <f>#REF!+#REF!</f>
        <v>#REF!</v>
      </c>
      <c r="D89" s="19" t="e">
        <f>#REF!+#REF!</f>
        <v>#REF!</v>
      </c>
      <c r="E89" s="19" t="e">
        <f>#REF!+#REF!</f>
        <v>#REF!</v>
      </c>
      <c r="J89" s="1"/>
    </row>
    <row r="90" spans="1:18" ht="14" x14ac:dyDescent="0.3">
      <c r="A90" s="1" t="s">
        <v>17</v>
      </c>
      <c r="B90" s="2" t="e">
        <f>B89*B34</f>
        <v>#REF!</v>
      </c>
      <c r="C90" s="2" t="e">
        <f>C89*C34</f>
        <v>#REF!</v>
      </c>
      <c r="D90" s="2" t="e">
        <f>D89*D34</f>
        <v>#REF!</v>
      </c>
      <c r="E90" s="2" t="e">
        <f>E89*E34</f>
        <v>#REF!</v>
      </c>
      <c r="J90" s="1"/>
    </row>
    <row r="91" spans="1:18" ht="14" x14ac:dyDescent="0.3">
      <c r="B91" s="13"/>
      <c r="C91" s="13"/>
      <c r="D91" s="13"/>
      <c r="E91" s="13"/>
      <c r="F91" s="5"/>
      <c r="J91" s="1"/>
    </row>
    <row r="92" spans="1:18" ht="14" x14ac:dyDescent="0.3">
      <c r="B92" s="19" t="e">
        <f>B89+B90</f>
        <v>#REF!</v>
      </c>
      <c r="C92" s="19" t="e">
        <f>C89+C90</f>
        <v>#REF!</v>
      </c>
      <c r="D92" s="19" t="e">
        <f t="shared" ref="D92:E92" si="3">D89+D90</f>
        <v>#REF!</v>
      </c>
      <c r="E92" s="19" t="e">
        <f t="shared" si="3"/>
        <v>#REF!</v>
      </c>
      <c r="J92" s="1"/>
    </row>
    <row r="93" spans="1:18" ht="14" x14ac:dyDescent="0.3">
      <c r="B93" s="2"/>
      <c r="I93" s="67"/>
      <c r="J93" s="1"/>
    </row>
    <row r="94" spans="1:18" ht="14" x14ac:dyDescent="0.3">
      <c r="A94" s="1" t="s">
        <v>18</v>
      </c>
      <c r="B94" s="19" t="e">
        <f>B21*#REF!</f>
        <v>#REF!</v>
      </c>
      <c r="C94" s="19" t="e">
        <f>C21*#REF!</f>
        <v>#REF!</v>
      </c>
      <c r="D94" s="19" t="e">
        <f>D21*#REF!</f>
        <v>#REF!</v>
      </c>
      <c r="E94" s="19" t="e">
        <f>E21*#REF!</f>
        <v>#REF!</v>
      </c>
      <c r="J94" s="1"/>
    </row>
    <row r="95" spans="1:18" ht="14" x14ac:dyDescent="0.3">
      <c r="B95" s="2"/>
      <c r="J95" s="1"/>
    </row>
    <row r="96" spans="1:18" ht="14" x14ac:dyDescent="0.3">
      <c r="A96" s="1" t="s">
        <v>19</v>
      </c>
      <c r="B96" s="19" t="e">
        <f>B92+B94</f>
        <v>#REF!</v>
      </c>
      <c r="C96" s="19" t="e">
        <f>C92+C94</f>
        <v>#REF!</v>
      </c>
      <c r="D96" s="19" t="e">
        <f t="shared" ref="D96:E96" si="4">D92+D94</f>
        <v>#REF!</v>
      </c>
      <c r="E96" s="19" t="e">
        <f t="shared" si="4"/>
        <v>#REF!</v>
      </c>
      <c r="J96" s="1"/>
    </row>
    <row r="97" spans="1:10" ht="14" x14ac:dyDescent="0.3">
      <c r="B97" s="2"/>
      <c r="J97" s="1"/>
    </row>
    <row r="98" spans="1:10" ht="14" x14ac:dyDescent="0.3">
      <c r="A98" s="1" t="s">
        <v>20</v>
      </c>
      <c r="B98" s="2" t="e">
        <f>B96*B37</f>
        <v>#REF!</v>
      </c>
      <c r="C98" s="2" t="e">
        <f>C96*C37</f>
        <v>#REF!</v>
      </c>
      <c r="D98" s="2" t="e">
        <f>D96*D37</f>
        <v>#REF!</v>
      </c>
      <c r="E98" s="2" t="e">
        <f>E96*E37</f>
        <v>#REF!</v>
      </c>
      <c r="J98" s="1"/>
    </row>
    <row r="99" spans="1:10" ht="14" x14ac:dyDescent="0.3">
      <c r="A99" s="1" t="s">
        <v>21</v>
      </c>
      <c r="B99" s="2" t="e">
        <f>B96*B38</f>
        <v>#REF!</v>
      </c>
      <c r="C99" s="2" t="e">
        <f>C96*C38</f>
        <v>#REF!</v>
      </c>
      <c r="D99" s="2" t="e">
        <f>D96*D38</f>
        <v>#REF!</v>
      </c>
      <c r="E99" s="2" t="e">
        <f>E96*E38</f>
        <v>#REF!</v>
      </c>
      <c r="J99" s="1"/>
    </row>
    <row r="100" spans="1:10" ht="14" x14ac:dyDescent="0.3">
      <c r="A100" s="10" t="s">
        <v>62</v>
      </c>
      <c r="B100" s="2" t="e">
        <f>B96*B42</f>
        <v>#REF!</v>
      </c>
      <c r="C100" s="2" t="e">
        <f>C96*C42</f>
        <v>#REF!</v>
      </c>
      <c r="D100" s="2" t="e">
        <f>D96*D42</f>
        <v>#REF!</v>
      </c>
      <c r="E100" s="2" t="e">
        <f>E96*E42</f>
        <v>#REF!</v>
      </c>
      <c r="J100" s="1"/>
    </row>
    <row r="101" spans="1:10" ht="14" x14ac:dyDescent="0.3">
      <c r="A101" s="1" t="s">
        <v>32</v>
      </c>
      <c r="B101" s="2" t="e">
        <f>B43*B96</f>
        <v>#REF!</v>
      </c>
      <c r="C101" s="2" t="e">
        <f>C43*C96</f>
        <v>#REF!</v>
      </c>
      <c r="D101" s="2" t="e">
        <f>D43*D96</f>
        <v>#REF!</v>
      </c>
      <c r="E101" s="2" t="e">
        <f>E43*E96</f>
        <v>#REF!</v>
      </c>
      <c r="J101" s="1"/>
    </row>
    <row r="102" spans="1:10" ht="14" x14ac:dyDescent="0.3">
      <c r="B102" s="13"/>
      <c r="C102" s="13"/>
      <c r="D102" s="13"/>
      <c r="E102" s="13"/>
      <c r="F102" s="5"/>
      <c r="J102" s="1"/>
    </row>
    <row r="103" spans="1:10" ht="14" x14ac:dyDescent="0.3">
      <c r="B103" s="19" t="e">
        <f>SUM(B98:B101)</f>
        <v>#REF!</v>
      </c>
      <c r="C103" s="19" t="e">
        <f>SUM(C98:C101)</f>
        <v>#REF!</v>
      </c>
      <c r="D103" s="19" t="e">
        <f t="shared" ref="D103:E103" si="5">SUM(D98:D101)</f>
        <v>#REF!</v>
      </c>
      <c r="E103" s="19" t="e">
        <f t="shared" si="5"/>
        <v>#REF!</v>
      </c>
      <c r="J103" s="1"/>
    </row>
    <row r="104" spans="1:10" ht="14" x14ac:dyDescent="0.3">
      <c r="B104" s="2"/>
      <c r="J104" s="1"/>
    </row>
    <row r="105" spans="1:10" ht="14" x14ac:dyDescent="0.3">
      <c r="A105" s="1" t="s">
        <v>36</v>
      </c>
      <c r="B105" s="2" t="e">
        <f>B96*B53</f>
        <v>#REF!</v>
      </c>
      <c r="C105" s="2" t="e">
        <f>C96*C53</f>
        <v>#REF!</v>
      </c>
      <c r="D105" s="2" t="e">
        <f>D96*D53</f>
        <v>#REF!</v>
      </c>
      <c r="E105" s="2" t="e">
        <f>E96*E53</f>
        <v>#REF!</v>
      </c>
      <c r="J105" s="1"/>
    </row>
    <row r="106" spans="1:10" ht="14" x14ac:dyDescent="0.3">
      <c r="A106" s="1" t="s">
        <v>53</v>
      </c>
      <c r="B106" s="2" t="e">
        <f>B96*#REF!</f>
        <v>#REF!</v>
      </c>
      <c r="C106" s="2" t="e">
        <f>C96*#REF!</f>
        <v>#REF!</v>
      </c>
      <c r="D106" s="2" t="e">
        <f>D96*#REF!</f>
        <v>#REF!</v>
      </c>
      <c r="E106" s="2" t="e">
        <f>E96*#REF!</f>
        <v>#REF!</v>
      </c>
      <c r="J106" s="1"/>
    </row>
    <row r="107" spans="1:10" ht="14" x14ac:dyDescent="0.3">
      <c r="A107" s="1" t="s">
        <v>37</v>
      </c>
      <c r="B107" s="2" t="e">
        <f>B96*B54</f>
        <v>#REF!</v>
      </c>
      <c r="C107" s="2" t="e">
        <f>C96*C54</f>
        <v>#REF!</v>
      </c>
      <c r="D107" s="2" t="e">
        <f>D96*D54</f>
        <v>#REF!</v>
      </c>
      <c r="E107" s="2" t="e">
        <f>E96*E54</f>
        <v>#REF!</v>
      </c>
      <c r="J107" s="1"/>
    </row>
    <row r="108" spans="1:10" ht="14" x14ac:dyDescent="0.3">
      <c r="A108" s="1" t="s">
        <v>38</v>
      </c>
      <c r="B108" s="2" t="e">
        <f>B96*B55</f>
        <v>#REF!</v>
      </c>
      <c r="C108" s="2" t="e">
        <f>C96*C55</f>
        <v>#REF!</v>
      </c>
      <c r="D108" s="2" t="e">
        <f>D96*D55</f>
        <v>#REF!</v>
      </c>
      <c r="E108" s="2" t="e">
        <f>E96*E55</f>
        <v>#REF!</v>
      </c>
      <c r="J108" s="1"/>
    </row>
    <row r="109" spans="1:10" ht="14" x14ac:dyDescent="0.3">
      <c r="A109" s="1" t="s">
        <v>39</v>
      </c>
      <c r="B109" s="2" t="e">
        <f>B96*B56</f>
        <v>#REF!</v>
      </c>
      <c r="C109" s="2" t="e">
        <f>C96*C56</f>
        <v>#REF!</v>
      </c>
      <c r="D109" s="2" t="e">
        <f>D96*D56</f>
        <v>#REF!</v>
      </c>
      <c r="E109" s="2" t="e">
        <f>E96*E56</f>
        <v>#REF!</v>
      </c>
      <c r="J109" s="1"/>
    </row>
    <row r="110" spans="1:10" ht="14" x14ac:dyDescent="0.3">
      <c r="B110" s="13"/>
      <c r="C110" s="13"/>
      <c r="D110" s="13"/>
      <c r="E110" s="13"/>
      <c r="F110" s="5"/>
      <c r="J110" s="1"/>
    </row>
    <row r="111" spans="1:10" ht="14" x14ac:dyDescent="0.3">
      <c r="B111" s="19" t="e">
        <f>SUM(B105:B109)</f>
        <v>#REF!</v>
      </c>
      <c r="C111" s="19" t="e">
        <f>SUM(C105:C109)</f>
        <v>#REF!</v>
      </c>
      <c r="D111" s="19" t="e">
        <f t="shared" ref="D111:E111" si="6">SUM(D105:D109)</f>
        <v>#REF!</v>
      </c>
      <c r="E111" s="19" t="e">
        <f t="shared" si="6"/>
        <v>#REF!</v>
      </c>
      <c r="J111" s="1"/>
    </row>
    <row r="112" spans="1:10" ht="14" x14ac:dyDescent="0.3">
      <c r="B112" s="2"/>
      <c r="J112" s="1"/>
    </row>
    <row r="113" spans="1:10" ht="14" x14ac:dyDescent="0.3">
      <c r="B113" s="19" t="e">
        <f>B111+B103+B96</f>
        <v>#REF!</v>
      </c>
      <c r="C113" s="19" t="e">
        <f>C111+C103+C96</f>
        <v>#REF!</v>
      </c>
      <c r="D113" s="19" t="e">
        <f t="shared" ref="D113:E113" si="7">D111+D103+D96</f>
        <v>#REF!</v>
      </c>
      <c r="E113" s="19" t="e">
        <f t="shared" si="7"/>
        <v>#REF!</v>
      </c>
      <c r="J113" s="1"/>
    </row>
    <row r="114" spans="1:10" ht="14" x14ac:dyDescent="0.3">
      <c r="B114" s="2"/>
      <c r="J114" s="1"/>
    </row>
    <row r="115" spans="1:10" ht="14" x14ac:dyDescent="0.3">
      <c r="A115" s="1" t="s">
        <v>40</v>
      </c>
      <c r="B115" s="2" t="e">
        <f>B113*4</f>
        <v>#REF!</v>
      </c>
      <c r="C115" s="2" t="e">
        <f>C113*2</f>
        <v>#REF!</v>
      </c>
      <c r="D115" s="2" t="e">
        <f>D113/3*4</f>
        <v>#REF!</v>
      </c>
      <c r="E115" s="2" t="e">
        <f>E113*1</f>
        <v>#REF!</v>
      </c>
      <c r="J115" s="1"/>
    </row>
    <row r="116" spans="1:10" ht="14" x14ac:dyDescent="0.3">
      <c r="B116" s="2"/>
      <c r="J116" s="1"/>
    </row>
    <row r="117" spans="1:10" ht="14" x14ac:dyDescent="0.3">
      <c r="A117" s="1" t="s">
        <v>41</v>
      </c>
      <c r="B117" s="6">
        <v>0.1</v>
      </c>
      <c r="C117" s="6">
        <v>0.1</v>
      </c>
      <c r="D117" s="6">
        <v>0.1</v>
      </c>
      <c r="E117" s="6">
        <v>0.1</v>
      </c>
      <c r="J117" s="1"/>
    </row>
    <row r="118" spans="1:10" thickBot="1" x14ac:dyDescent="0.35">
      <c r="B118" s="2"/>
      <c r="J118" s="1"/>
    </row>
    <row r="119" spans="1:10" thickBot="1" x14ac:dyDescent="0.35">
      <c r="A119" s="10" t="s">
        <v>60</v>
      </c>
      <c r="B119" s="12" t="e">
        <f>B115*(1+B117)</f>
        <v>#REF!</v>
      </c>
      <c r="C119" s="12" t="e">
        <f>C115*(1+C117)</f>
        <v>#REF!</v>
      </c>
      <c r="D119" s="12" t="e">
        <f t="shared" ref="D119:E119" si="8">D115*(1+D117)</f>
        <v>#REF!</v>
      </c>
      <c r="E119" s="12" t="e">
        <f t="shared" si="8"/>
        <v>#REF!</v>
      </c>
      <c r="F119" s="3"/>
      <c r="J119" s="1"/>
    </row>
    <row r="121" spans="1:10" ht="14" x14ac:dyDescent="0.3">
      <c r="A121" s="1" t="s">
        <v>57</v>
      </c>
      <c r="B121" s="6">
        <v>0.15</v>
      </c>
      <c r="C121" s="6">
        <v>0.65</v>
      </c>
      <c r="D121" s="6">
        <v>0.1</v>
      </c>
      <c r="E121" s="6">
        <v>0.1</v>
      </c>
      <c r="J121" s="1"/>
    </row>
    <row r="124" spans="1:10" ht="14" x14ac:dyDescent="0.3">
      <c r="A124" s="1" t="s">
        <v>58</v>
      </c>
      <c r="B124" s="7" t="e">
        <f>(B119*B121)+(C121*C119)+(D121*D119)+(E119*E121)</f>
        <v>#REF!</v>
      </c>
      <c r="J124" s="1"/>
    </row>
    <row r="127" spans="1:10" ht="14" x14ac:dyDescent="0.3">
      <c r="J127" s="1"/>
    </row>
    <row r="128" spans="1:10" ht="14" x14ac:dyDescent="0.3">
      <c r="J128" s="1"/>
    </row>
    <row r="129" spans="1:10" ht="14" x14ac:dyDescent="0.3">
      <c r="J129" s="1"/>
    </row>
    <row r="138" spans="1:10" ht="14" x14ac:dyDescent="0.3">
      <c r="A138" s="1" t="s">
        <v>42</v>
      </c>
      <c r="J138" s="1"/>
    </row>
    <row r="139" spans="1:10" ht="14" x14ac:dyDescent="0.3">
      <c r="A139" s="1" t="s">
        <v>43</v>
      </c>
      <c r="J139" s="1"/>
    </row>
    <row r="140" spans="1:10" ht="14" x14ac:dyDescent="0.3">
      <c r="A140" s="1" t="s">
        <v>44</v>
      </c>
      <c r="J140" s="1"/>
    </row>
    <row r="141" spans="1:10" ht="14" x14ac:dyDescent="0.3">
      <c r="A141" s="1" t="s">
        <v>45</v>
      </c>
      <c r="J141" s="1"/>
    </row>
    <row r="142" spans="1:10" ht="14" x14ac:dyDescent="0.3">
      <c r="A142" s="1" t="s">
        <v>48</v>
      </c>
      <c r="J142" s="1"/>
    </row>
    <row r="143" spans="1:10" ht="14" x14ac:dyDescent="0.3">
      <c r="A143" s="1" t="s">
        <v>46</v>
      </c>
      <c r="J143" s="1"/>
    </row>
    <row r="144" spans="1:10" ht="14" x14ac:dyDescent="0.3">
      <c r="A144" s="1" t="s">
        <v>49</v>
      </c>
      <c r="J144" s="1"/>
    </row>
    <row r="145" spans="1:10" ht="14" x14ac:dyDescent="0.3">
      <c r="A145" s="1" t="s">
        <v>54</v>
      </c>
      <c r="J145" s="1"/>
    </row>
  </sheetData>
  <mergeCells count="5">
    <mergeCell ref="G1:P1"/>
    <mergeCell ref="G3:P3"/>
    <mergeCell ref="G5:P5"/>
    <mergeCell ref="P21:R21"/>
    <mergeCell ref="T11:U11"/>
  </mergeCells>
  <pageMargins left="0.70866141732283472" right="0.70866141732283472" top="0.74803149606299213" bottom="0.74803149606299213" header="0.31496062992125984" footer="0.31496062992125984"/>
  <pageSetup paperSize="9" scale="57"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43"/>
  <sheetViews>
    <sheetView topLeftCell="G10" zoomScaleNormal="100" workbookViewId="0">
      <selection activeCell="Q14" sqref="Q14"/>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36328125" customWidth="1"/>
    <col min="11" max="11" width="12.36328125" style="1" customWidth="1"/>
    <col min="12" max="12" width="6.3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8" width="10.08984375" style="1" customWidth="1"/>
    <col min="19" max="20" width="9.08984375" style="1"/>
    <col min="21" max="21" width="9.08984375" style="1" customWidth="1"/>
    <col min="22" max="24" width="9.08984375" style="1" hidden="1" customWidth="1"/>
    <col min="25" max="26" width="9.08984375" style="1" customWidth="1"/>
    <col min="27" max="16384" width="9.08984375" style="1"/>
  </cols>
  <sheetData>
    <row r="1" spans="1:26" x14ac:dyDescent="0.35">
      <c r="G1" s="34"/>
      <c r="H1" s="34"/>
      <c r="I1" s="34"/>
      <c r="J1" s="44"/>
      <c r="K1" s="34"/>
      <c r="L1" s="34"/>
      <c r="M1" s="34"/>
      <c r="N1" s="34"/>
      <c r="O1" s="34"/>
      <c r="P1" s="34"/>
    </row>
    <row r="2" spans="1:26" s="41" customFormat="1" ht="15" customHeight="1" x14ac:dyDescent="0.4">
      <c r="C2" s="42"/>
      <c r="D2" s="42"/>
      <c r="E2" s="42"/>
      <c r="F2" s="42"/>
      <c r="G2" s="232" t="s">
        <v>130</v>
      </c>
      <c r="H2" s="232"/>
      <c r="I2" s="232"/>
      <c r="J2" s="232"/>
      <c r="K2" s="232"/>
      <c r="L2" s="232"/>
      <c r="M2" s="232"/>
      <c r="N2" s="232"/>
      <c r="O2" s="232"/>
      <c r="P2" s="232"/>
    </row>
    <row r="3" spans="1:26" ht="35" x14ac:dyDescent="0.7">
      <c r="G3" s="34"/>
      <c r="H3" s="34"/>
      <c r="I3" s="34"/>
      <c r="J3" s="44"/>
      <c r="K3" s="34"/>
      <c r="L3" s="34"/>
      <c r="M3" s="34"/>
      <c r="N3" s="34"/>
      <c r="O3" s="34"/>
      <c r="P3" s="34"/>
      <c r="T3" s="113"/>
    </row>
    <row r="4" spans="1:26" s="41" customFormat="1" ht="15" customHeight="1" x14ac:dyDescent="0.4">
      <c r="C4" s="42"/>
      <c r="D4" s="42"/>
      <c r="E4" s="42"/>
      <c r="F4" s="42"/>
      <c r="G4" s="232" t="s">
        <v>153</v>
      </c>
      <c r="H4" s="232"/>
      <c r="I4" s="232"/>
      <c r="J4" s="232"/>
      <c r="K4" s="232"/>
      <c r="L4" s="232"/>
      <c r="M4" s="232"/>
      <c r="N4" s="232"/>
      <c r="O4" s="232"/>
      <c r="P4" s="232"/>
    </row>
    <row r="6" spans="1:26" ht="14" x14ac:dyDescent="0.3">
      <c r="I6" s="47" t="s">
        <v>78</v>
      </c>
      <c r="J6" s="48"/>
      <c r="K6" s="48"/>
      <c r="L6" s="48"/>
      <c r="M6" s="48"/>
      <c r="N6" s="48"/>
      <c r="O6" s="48"/>
      <c r="P6" s="49"/>
    </row>
    <row r="7" spans="1:26" ht="14" x14ac:dyDescent="0.3">
      <c r="I7" s="50" t="s">
        <v>74</v>
      </c>
      <c r="J7" s="51"/>
      <c r="L7" s="29"/>
      <c r="M7" s="52" t="s">
        <v>73</v>
      </c>
      <c r="O7" s="30"/>
      <c r="P7" s="53"/>
    </row>
    <row r="8" spans="1:26" ht="14" x14ac:dyDescent="0.3">
      <c r="I8" s="54"/>
      <c r="J8" s="55"/>
      <c r="K8" s="55"/>
      <c r="L8" s="55"/>
      <c r="M8" s="55"/>
      <c r="N8" s="55"/>
      <c r="O8" s="55"/>
      <c r="P8" s="56"/>
    </row>
    <row r="9" spans="1:26" thickBot="1" x14ac:dyDescent="0.35">
      <c r="J9" s="1"/>
    </row>
    <row r="10" spans="1:26" ht="14" x14ac:dyDescent="0.3">
      <c r="A10" s="11" t="s">
        <v>63</v>
      </c>
      <c r="J10" s="1"/>
      <c r="K10" s="88" t="s">
        <v>70</v>
      </c>
      <c r="L10" s="25"/>
      <c r="M10" s="88" t="s">
        <v>69</v>
      </c>
      <c r="N10" s="25"/>
      <c r="O10" s="25"/>
      <c r="T10" s="237" t="s">
        <v>147</v>
      </c>
      <c r="U10" s="238"/>
      <c r="V10" s="121"/>
      <c r="W10" s="121"/>
      <c r="X10" s="121"/>
      <c r="Z10" s="65" t="s">
        <v>154</v>
      </c>
    </row>
    <row r="11" spans="1:26" ht="14" x14ac:dyDescent="0.3">
      <c r="A11" s="11"/>
      <c r="J11" s="1"/>
      <c r="K11" s="88"/>
      <c r="L11" s="25"/>
      <c r="M11" s="88" t="s">
        <v>103</v>
      </c>
      <c r="N11" s="25"/>
      <c r="O11" s="88" t="s">
        <v>103</v>
      </c>
      <c r="Q11" s="15"/>
      <c r="S11" s="65" t="s">
        <v>146</v>
      </c>
      <c r="T11" s="116">
        <v>60</v>
      </c>
      <c r="U11" s="117">
        <f>+K12</f>
        <v>60</v>
      </c>
      <c r="V11" s="122"/>
      <c r="W11" s="114">
        <v>30</v>
      </c>
      <c r="X11" s="117">
        <v>15</v>
      </c>
    </row>
    <row r="12" spans="1:26" thickBot="1" x14ac:dyDescent="0.35">
      <c r="A12" s="1" t="s">
        <v>0</v>
      </c>
      <c r="B12" s="9">
        <v>15</v>
      </c>
      <c r="C12" s="9">
        <v>30</v>
      </c>
      <c r="D12" s="9">
        <v>45</v>
      </c>
      <c r="E12" s="9">
        <v>60</v>
      </c>
      <c r="G12" s="86" t="s">
        <v>1</v>
      </c>
      <c r="H12" s="25"/>
      <c r="I12" s="28" t="s">
        <v>71</v>
      </c>
      <c r="J12" s="1"/>
      <c r="K12" s="33">
        <v>60</v>
      </c>
      <c r="M12" s="16"/>
      <c r="S12" s="65" t="s">
        <v>69</v>
      </c>
      <c r="T12" s="118">
        <f>60/K12*M73</f>
        <v>20.718227376776447</v>
      </c>
      <c r="U12" s="124">
        <f>+M73</f>
        <v>20.718227376776447</v>
      </c>
      <c r="V12" s="123"/>
      <c r="W12" s="119">
        <f>+(60-30)/K12*M73</f>
        <v>10.359113688388224</v>
      </c>
      <c r="X12" s="120">
        <f>+(60-45)/K12*M73</f>
        <v>5.1795568441941118</v>
      </c>
    </row>
    <row r="13" spans="1:26" ht="14" x14ac:dyDescent="0.3">
      <c r="A13" s="11"/>
      <c r="G13" s="25"/>
      <c r="H13" s="25"/>
      <c r="I13" s="25"/>
      <c r="J13" s="1"/>
      <c r="K13" s="15"/>
      <c r="M13" s="15"/>
      <c r="T13" s="115"/>
      <c r="U13" s="115"/>
      <c r="V13" s="115"/>
      <c r="W13" s="115"/>
      <c r="X13" s="115"/>
    </row>
    <row r="14" spans="1:26" ht="14" x14ac:dyDescent="0.3">
      <c r="A14" s="1" t="s">
        <v>50</v>
      </c>
      <c r="B14" s="2">
        <v>7.48</v>
      </c>
      <c r="C14" s="2">
        <v>7.48</v>
      </c>
      <c r="D14" s="2">
        <v>7.48</v>
      </c>
      <c r="E14" s="2">
        <v>7.48</v>
      </c>
      <c r="G14" s="86" t="s">
        <v>6</v>
      </c>
      <c r="H14" s="25"/>
      <c r="I14" s="87" t="s">
        <v>88</v>
      </c>
      <c r="J14" s="1"/>
      <c r="K14" s="79">
        <v>8.7200000000000006</v>
      </c>
      <c r="M14" s="24">
        <f>+(K14/60)*K12</f>
        <v>8.7200000000000006</v>
      </c>
      <c r="N14" s="28"/>
      <c r="O14" s="83" t="str">
        <f>IF(K14&gt;=Sheet1!$C$1,"",IF(K14=0,"",Sheet1!$E$1))</f>
        <v/>
      </c>
      <c r="Q14" s="64" t="s">
        <v>157</v>
      </c>
      <c r="S14" s="65"/>
    </row>
    <row r="15" spans="1:26" ht="14" x14ac:dyDescent="0.3">
      <c r="B15" s="2"/>
      <c r="G15" s="25"/>
      <c r="H15" s="25"/>
      <c r="I15" s="25"/>
      <c r="J15" s="1"/>
      <c r="K15" s="34"/>
      <c r="M15" s="25"/>
      <c r="N15" s="25"/>
      <c r="O15" s="25"/>
      <c r="P15" s="25"/>
      <c r="Q15" s="25"/>
      <c r="S15" s="65"/>
      <c r="T15" s="115"/>
      <c r="U15" s="115"/>
      <c r="Y15" s="115"/>
      <c r="Z15" s="115"/>
    </row>
    <row r="16" spans="1:26" ht="14" x14ac:dyDescent="0.3">
      <c r="A16" s="1" t="s">
        <v>13</v>
      </c>
      <c r="B16" s="2"/>
      <c r="G16" s="86" t="s">
        <v>6</v>
      </c>
      <c r="H16" s="25"/>
      <c r="I16" s="87" t="s">
        <v>87</v>
      </c>
      <c r="J16" s="1"/>
      <c r="K16" s="79">
        <v>0</v>
      </c>
      <c r="M16" s="23">
        <f>+K16/60*K12</f>
        <v>0</v>
      </c>
      <c r="N16" s="25"/>
      <c r="O16" s="25"/>
      <c r="P16" s="25"/>
      <c r="Q16" s="64" t="s">
        <v>156</v>
      </c>
    </row>
    <row r="17" spans="1:31" ht="14" x14ac:dyDescent="0.3">
      <c r="A17" s="11"/>
      <c r="G17" s="25"/>
      <c r="H17" s="25"/>
      <c r="I17" s="25"/>
      <c r="J17" s="1"/>
      <c r="K17" s="15"/>
      <c r="M17" s="15"/>
    </row>
    <row r="18" spans="1:31" ht="14" x14ac:dyDescent="0.3">
      <c r="A18" s="1" t="s">
        <v>55</v>
      </c>
      <c r="B18" s="3">
        <v>0.02</v>
      </c>
      <c r="C18" s="3">
        <v>0.02</v>
      </c>
      <c r="D18" s="3">
        <v>0.02</v>
      </c>
      <c r="E18" s="3">
        <v>0.02</v>
      </c>
      <c r="F18" s="3"/>
      <c r="G18" s="25"/>
      <c r="H18" s="25"/>
      <c r="I18" s="28" t="s">
        <v>68</v>
      </c>
      <c r="J18" s="1"/>
      <c r="K18" s="36">
        <v>0</v>
      </c>
      <c r="M18" s="24">
        <f>+M14*K18</f>
        <v>0</v>
      </c>
      <c r="N18" s="25"/>
      <c r="O18" s="23">
        <f>+M14+M16+M18</f>
        <v>8.7200000000000006</v>
      </c>
      <c r="P18" s="25"/>
      <c r="Q18" s="25"/>
    </row>
    <row r="19" spans="1:31" thickBot="1" x14ac:dyDescent="0.35">
      <c r="A19" s="11"/>
      <c r="G19" s="25"/>
      <c r="H19" s="25"/>
      <c r="I19" s="25"/>
      <c r="J19" s="1"/>
      <c r="K19" s="15"/>
      <c r="M19" s="15"/>
    </row>
    <row r="20" spans="1:31" ht="14" x14ac:dyDescent="0.3">
      <c r="A20" s="1" t="s">
        <v>2</v>
      </c>
      <c r="B20" s="2">
        <v>2</v>
      </c>
      <c r="C20" s="2">
        <v>2</v>
      </c>
      <c r="D20" s="2">
        <v>2</v>
      </c>
      <c r="E20" s="2">
        <v>2</v>
      </c>
      <c r="G20" s="86" t="s">
        <v>4</v>
      </c>
      <c r="H20" s="25"/>
      <c r="I20" s="28" t="s">
        <v>65</v>
      </c>
      <c r="J20" s="1"/>
      <c r="K20" s="33">
        <v>3.89</v>
      </c>
      <c r="M20" s="16"/>
      <c r="P20" s="234" t="s">
        <v>100</v>
      </c>
      <c r="Q20" s="235"/>
      <c r="R20" s="236"/>
    </row>
    <row r="21" spans="1:31" ht="14" x14ac:dyDescent="0.3">
      <c r="B21" s="2"/>
      <c r="G21" s="86"/>
      <c r="H21" s="25"/>
      <c r="I21" s="25"/>
      <c r="J21" s="1"/>
      <c r="K21" s="34"/>
      <c r="M21" s="16"/>
      <c r="P21" s="74"/>
      <c r="Q21" s="14"/>
      <c r="R21" s="75"/>
    </row>
    <row r="22" spans="1:31" ht="14" x14ac:dyDescent="0.3">
      <c r="A22" s="1" t="s">
        <v>3</v>
      </c>
      <c r="B22" s="8">
        <v>25</v>
      </c>
      <c r="C22" s="8">
        <v>25</v>
      </c>
      <c r="D22" s="8">
        <v>25</v>
      </c>
      <c r="E22" s="8">
        <v>25</v>
      </c>
      <c r="G22" s="86" t="s">
        <v>5</v>
      </c>
      <c r="H22" s="25"/>
      <c r="I22" s="64" t="s">
        <v>120</v>
      </c>
      <c r="J22" s="1"/>
      <c r="K22" s="35">
        <v>20</v>
      </c>
      <c r="M22" s="16"/>
      <c r="O22" s="16"/>
      <c r="P22" s="77" t="s">
        <v>102</v>
      </c>
      <c r="Q22" s="57" t="e">
        <f>60/Q24*K20</f>
        <v>#DIV/0!</v>
      </c>
      <c r="R22" s="69"/>
      <c r="T22" s="16"/>
      <c r="U22" s="16"/>
      <c r="V22" s="16"/>
    </row>
    <row r="23" spans="1:31" ht="14" x14ac:dyDescent="0.3">
      <c r="B23" s="2"/>
      <c r="G23" s="86"/>
      <c r="H23" s="25"/>
      <c r="I23" s="25"/>
      <c r="J23" s="1"/>
      <c r="O23" s="16"/>
      <c r="P23" s="68"/>
      <c r="Q23" s="58"/>
      <c r="R23" s="69"/>
      <c r="T23" s="16"/>
      <c r="U23" s="16"/>
      <c r="V23" s="16"/>
    </row>
    <row r="24" spans="1:31" ht="14" x14ac:dyDescent="0.3">
      <c r="A24" s="1" t="s">
        <v>11</v>
      </c>
      <c r="B24" s="2">
        <f>B20/B22*60</f>
        <v>4.8</v>
      </c>
      <c r="C24" s="2">
        <f>C20/C22*60</f>
        <v>4.8</v>
      </c>
      <c r="D24" s="2">
        <f t="shared" ref="D24:E24" si="0">D20/D22*60</f>
        <v>4.8</v>
      </c>
      <c r="E24" s="2">
        <f t="shared" si="0"/>
        <v>4.8</v>
      </c>
      <c r="G24" s="86" t="s">
        <v>1</v>
      </c>
      <c r="H24" s="25"/>
      <c r="I24" s="64" t="s">
        <v>11</v>
      </c>
      <c r="J24" s="1"/>
      <c r="K24" s="23">
        <f>+(K20/K22)*60</f>
        <v>11.67</v>
      </c>
      <c r="M24" s="24">
        <f>+(K14+K16+M18)*(K24/60)</f>
        <v>1.6960400000000002</v>
      </c>
      <c r="N24" s="25"/>
      <c r="O24" s="26"/>
      <c r="P24" s="76" t="s">
        <v>101</v>
      </c>
      <c r="Q24" s="78">
        <v>0</v>
      </c>
      <c r="R24" s="70"/>
      <c r="T24" s="16"/>
      <c r="U24" s="16"/>
      <c r="V24" s="16"/>
    </row>
    <row r="25" spans="1:31" thickBot="1" x14ac:dyDescent="0.35">
      <c r="B25" s="2"/>
      <c r="G25" s="86"/>
      <c r="H25" s="25"/>
      <c r="I25" s="25"/>
      <c r="J25" s="1"/>
      <c r="M25" s="25"/>
      <c r="N25" s="25"/>
      <c r="O25" s="26"/>
      <c r="P25" s="71"/>
      <c r="Q25" s="72"/>
      <c r="R25" s="73"/>
      <c r="S25" s="16"/>
      <c r="T25" s="16"/>
      <c r="U25" s="16"/>
      <c r="V25" s="16"/>
    </row>
    <row r="26" spans="1:31" ht="14" x14ac:dyDescent="0.3">
      <c r="A26" s="10" t="s">
        <v>64</v>
      </c>
      <c r="B26" s="2">
        <v>4</v>
      </c>
      <c r="C26" s="2">
        <v>4</v>
      </c>
      <c r="D26" s="2">
        <v>4</v>
      </c>
      <c r="E26" s="2">
        <v>4</v>
      </c>
      <c r="G26" s="86" t="s">
        <v>1</v>
      </c>
      <c r="H26" s="25"/>
      <c r="I26" s="64" t="s">
        <v>125</v>
      </c>
      <c r="J26" s="1"/>
      <c r="K26" s="33">
        <v>0</v>
      </c>
      <c r="M26" s="24">
        <f>+(K14+K16)*(K26/60)</f>
        <v>0</v>
      </c>
      <c r="N26" s="25"/>
      <c r="P26" s="27"/>
      <c r="Q26" s="26"/>
      <c r="R26" s="22"/>
      <c r="S26" s="16"/>
      <c r="T26" s="16"/>
      <c r="U26" s="16"/>
      <c r="V26" s="16"/>
    </row>
    <row r="27" spans="1:31" ht="14" x14ac:dyDescent="0.3">
      <c r="B27" s="2"/>
      <c r="G27" s="86"/>
      <c r="H27" s="25"/>
      <c r="I27" s="25"/>
      <c r="J27" s="1"/>
      <c r="K27" s="34"/>
      <c r="M27" s="25"/>
      <c r="N27" s="25"/>
      <c r="P27" s="25"/>
      <c r="Q27" s="25"/>
      <c r="AE27" s="23">
        <f>SUM(M14:M26)</f>
        <v>10.416040000000001</v>
      </c>
    </row>
    <row r="28" spans="1:31"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1" x14ac:dyDescent="0.35">
      <c r="A29" s="1" t="s">
        <v>51</v>
      </c>
      <c r="B29" s="3">
        <v>1.2500000000000001E-2</v>
      </c>
      <c r="C29" s="3">
        <v>1.2500000000000001E-2</v>
      </c>
      <c r="D29" s="3">
        <v>1.2500000000000001E-2</v>
      </c>
      <c r="E29" s="3">
        <v>1.2500000000000001E-2</v>
      </c>
      <c r="F29" s="3"/>
      <c r="G29" s="101" t="s">
        <v>148</v>
      </c>
      <c r="H29" s="25"/>
      <c r="I29" s="64" t="s">
        <v>16</v>
      </c>
      <c r="J29" s="1"/>
      <c r="K29" s="37">
        <v>0.08</v>
      </c>
      <c r="M29" s="24">
        <f>+$AE$27*K29</f>
        <v>0.83328320000000011</v>
      </c>
      <c r="N29" s="25"/>
      <c r="O29" s="25"/>
      <c r="P29" s="25"/>
      <c r="Q29" s="25"/>
    </row>
    <row r="30" spans="1:31" x14ac:dyDescent="0.35">
      <c r="A30" s="1" t="s">
        <v>15</v>
      </c>
      <c r="B30" s="3">
        <v>0.1208</v>
      </c>
      <c r="C30" s="3">
        <v>0.1208</v>
      </c>
      <c r="D30" s="3">
        <v>0.1208</v>
      </c>
      <c r="E30" s="3">
        <v>0.1208</v>
      </c>
      <c r="F30" s="3"/>
      <c r="G30" s="101" t="s">
        <v>148</v>
      </c>
      <c r="H30" s="25"/>
      <c r="I30" s="25" t="s">
        <v>14</v>
      </c>
      <c r="J30" s="1"/>
      <c r="K30" s="37">
        <v>0.03</v>
      </c>
      <c r="M30" s="24">
        <f>+$AE$27*K30</f>
        <v>0.31248120000000001</v>
      </c>
      <c r="N30" s="25"/>
      <c r="O30" s="95">
        <f>+O18+M24+M29+M30</f>
        <v>11.561804400000002</v>
      </c>
      <c r="P30" s="25"/>
      <c r="Q30" s="25"/>
    </row>
    <row r="31" spans="1:31" ht="14" x14ac:dyDescent="0.3">
      <c r="B31" s="3"/>
      <c r="C31" s="3"/>
      <c r="D31" s="3"/>
      <c r="E31" s="3"/>
      <c r="F31" s="3"/>
      <c r="G31" s="25"/>
      <c r="H31" s="25"/>
      <c r="I31" s="25"/>
      <c r="J31" s="1"/>
      <c r="K31" s="100"/>
      <c r="L31" s="89"/>
      <c r="M31" s="98"/>
      <c r="N31" s="25"/>
      <c r="O31" s="25"/>
      <c r="P31" s="25"/>
      <c r="Q31" s="25"/>
    </row>
    <row r="32" spans="1:31" ht="14" x14ac:dyDescent="0.3">
      <c r="A32" s="1" t="s">
        <v>29</v>
      </c>
      <c r="B32" s="3">
        <v>2.5000000000000001E-3</v>
      </c>
      <c r="C32" s="3">
        <v>2.5000000000000001E-3</v>
      </c>
      <c r="D32" s="3">
        <v>2.5000000000000001E-3</v>
      </c>
      <c r="E32" s="3">
        <v>2.5000000000000001E-3</v>
      </c>
      <c r="F32" s="3"/>
      <c r="G32" s="25"/>
      <c r="H32" s="25"/>
      <c r="I32" s="64" t="s">
        <v>98</v>
      </c>
      <c r="J32" s="1"/>
      <c r="K32" s="90">
        <v>0.1207</v>
      </c>
      <c r="M32" s="91">
        <f>+$O$30*K32</f>
        <v>1.3955097910800003</v>
      </c>
      <c r="N32" s="25"/>
      <c r="O32" s="25"/>
      <c r="P32" s="25"/>
      <c r="Q32" s="25"/>
    </row>
    <row r="33" spans="1:19" ht="14" x14ac:dyDescent="0.3">
      <c r="A33" s="1" t="s">
        <v>16</v>
      </c>
      <c r="B33" s="3">
        <v>0.08</v>
      </c>
      <c r="C33" s="3">
        <v>0.08</v>
      </c>
      <c r="D33" s="3">
        <v>0.08</v>
      </c>
      <c r="E33" s="3">
        <v>0.08</v>
      </c>
      <c r="F33" s="3"/>
      <c r="G33" s="25"/>
      <c r="H33" s="25"/>
      <c r="I33" s="64" t="s">
        <v>107</v>
      </c>
      <c r="J33" s="1"/>
      <c r="K33" s="37">
        <v>1.7299999999999999E-2</v>
      </c>
      <c r="M33" s="91">
        <f t="shared" ref="M33:M35" si="1">+$O$30*K33</f>
        <v>0.20001921612000001</v>
      </c>
      <c r="N33" s="25"/>
      <c r="O33" s="25"/>
      <c r="P33" s="25"/>
      <c r="Q33" s="25"/>
    </row>
    <row r="34" spans="1:19" ht="14" x14ac:dyDescent="0.3">
      <c r="B34" s="2"/>
      <c r="G34" s="25"/>
      <c r="H34" s="25"/>
      <c r="I34" s="64" t="s">
        <v>124</v>
      </c>
      <c r="J34" s="1"/>
      <c r="K34" s="38">
        <v>2.9000000000000001E-2</v>
      </c>
      <c r="M34" s="91">
        <f t="shared" si="1"/>
        <v>0.33529232760000005</v>
      </c>
      <c r="N34" s="25"/>
      <c r="O34" s="25"/>
      <c r="P34" s="25"/>
      <c r="Q34" s="25"/>
    </row>
    <row r="35" spans="1:19" ht="14" x14ac:dyDescent="0.3">
      <c r="A35" s="1" t="s">
        <v>22</v>
      </c>
      <c r="B35" s="2"/>
      <c r="G35" s="25"/>
      <c r="H35" s="25"/>
      <c r="I35" s="64" t="s">
        <v>145</v>
      </c>
      <c r="J35" s="1"/>
      <c r="K35" s="37">
        <v>3.0000000000000001E-3</v>
      </c>
      <c r="M35" s="91">
        <f t="shared" si="1"/>
        <v>3.4685413200000008E-2</v>
      </c>
      <c r="N35" s="25"/>
      <c r="O35" s="24">
        <f>SUM(M32:M35)</f>
        <v>1.9655067480000006</v>
      </c>
      <c r="P35" s="25"/>
      <c r="Q35" s="25"/>
    </row>
    <row r="36" spans="1:19"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19" ht="14" x14ac:dyDescent="0.3">
      <c r="A37" s="1" t="s">
        <v>24</v>
      </c>
      <c r="B37" s="4">
        <v>0.01</v>
      </c>
      <c r="C37" s="4">
        <v>0.01</v>
      </c>
      <c r="D37" s="4">
        <v>0.01</v>
      </c>
      <c r="E37" s="4">
        <v>0.01</v>
      </c>
      <c r="F37" s="4"/>
      <c r="G37" s="25"/>
      <c r="H37" s="25"/>
      <c r="I37" s="64" t="s">
        <v>121</v>
      </c>
      <c r="J37" s="1"/>
      <c r="K37" s="35">
        <v>0.35</v>
      </c>
      <c r="M37" s="24">
        <f>+K20*K37</f>
        <v>1.3614999999999999</v>
      </c>
      <c r="N37" s="25"/>
      <c r="O37" s="25"/>
      <c r="P37" s="25"/>
    </row>
    <row r="38" spans="1:19" x14ac:dyDescent="0.35">
      <c r="B38" s="4"/>
      <c r="C38" s="4"/>
      <c r="D38" s="4"/>
      <c r="E38" s="4"/>
      <c r="F38" s="4"/>
      <c r="G38" s="101" t="s">
        <v>127</v>
      </c>
      <c r="H38" s="25"/>
      <c r="I38" s="64" t="s">
        <v>126</v>
      </c>
      <c r="J38" s="1"/>
      <c r="K38" s="35">
        <v>0</v>
      </c>
      <c r="M38" s="24">
        <f>+K38</f>
        <v>0</v>
      </c>
      <c r="N38" s="25"/>
      <c r="O38" s="95">
        <f>SUM(M37:M38)</f>
        <v>1.3614999999999999</v>
      </c>
      <c r="P38" s="25"/>
      <c r="Q38" s="94"/>
      <c r="S38" s="84"/>
    </row>
    <row r="39" spans="1:19" ht="14" x14ac:dyDescent="0.3">
      <c r="B39" s="4"/>
      <c r="C39" s="4"/>
      <c r="D39" s="4"/>
      <c r="E39" s="4"/>
      <c r="F39" s="4"/>
      <c r="G39" s="25"/>
      <c r="H39" s="25"/>
      <c r="I39" s="64"/>
      <c r="J39" s="1"/>
      <c r="K39" s="99"/>
      <c r="L39" s="89"/>
      <c r="M39" s="27"/>
      <c r="N39" s="93"/>
      <c r="O39" s="27"/>
      <c r="P39" s="25"/>
      <c r="Q39" s="94"/>
      <c r="S39" s="84"/>
    </row>
    <row r="40" spans="1:19" ht="14" x14ac:dyDescent="0.3">
      <c r="B40" s="4"/>
      <c r="C40" s="4"/>
      <c r="D40" s="4"/>
      <c r="E40" s="4"/>
      <c r="F40" s="4"/>
      <c r="G40" s="25"/>
      <c r="H40" s="25"/>
      <c r="I40" s="64"/>
      <c r="J40" s="1"/>
      <c r="K40" s="99"/>
      <c r="L40" s="89"/>
      <c r="M40" s="27"/>
      <c r="N40" s="93"/>
      <c r="O40" s="27"/>
      <c r="P40" s="25"/>
      <c r="Q40" s="82">
        <f>+O30+O35+O38</f>
        <v>14.888811148000002</v>
      </c>
      <c r="S40" s="84" t="s">
        <v>76</v>
      </c>
    </row>
    <row r="41" spans="1:19" ht="14" x14ac:dyDescent="0.3">
      <c r="A41" s="1" t="s">
        <v>25</v>
      </c>
      <c r="B41" s="4">
        <v>0.01</v>
      </c>
      <c r="C41" s="4">
        <v>0.01</v>
      </c>
      <c r="D41" s="4">
        <v>0.01</v>
      </c>
      <c r="E41" s="4">
        <v>0.01</v>
      </c>
      <c r="F41" s="4"/>
      <c r="G41" s="96" t="s">
        <v>114</v>
      </c>
      <c r="H41" s="25"/>
      <c r="I41" s="25"/>
      <c r="J41" s="1"/>
      <c r="K41" s="34"/>
      <c r="M41" s="25"/>
      <c r="N41" s="25"/>
      <c r="O41" s="25"/>
      <c r="P41" s="25"/>
      <c r="Q41" s="25"/>
      <c r="S41" s="25"/>
    </row>
    <row r="42" spans="1:19" ht="14" x14ac:dyDescent="0.3">
      <c r="A42" s="1" t="s">
        <v>26</v>
      </c>
      <c r="B42" s="4">
        <v>7.4999999999999997E-3</v>
      </c>
      <c r="C42" s="4">
        <v>7.4999999999999997E-3</v>
      </c>
      <c r="D42" s="4">
        <v>7.4999999999999997E-3</v>
      </c>
      <c r="E42" s="4">
        <v>7.4999999999999997E-3</v>
      </c>
      <c r="F42" s="4"/>
      <c r="G42" s="25"/>
      <c r="H42" s="25"/>
      <c r="I42" s="64" t="s">
        <v>132</v>
      </c>
      <c r="J42" s="1"/>
      <c r="K42" s="37">
        <v>0.185</v>
      </c>
      <c r="M42" s="24">
        <f>+$Q$40*K42</f>
        <v>2.7544300623800004</v>
      </c>
      <c r="N42" s="25"/>
      <c r="O42" s="25"/>
      <c r="P42" s="25"/>
      <c r="Q42" s="25"/>
      <c r="S42" s="25"/>
    </row>
    <row r="43" spans="1:19" ht="14" x14ac:dyDescent="0.3">
      <c r="B43" s="4"/>
      <c r="C43" s="4"/>
      <c r="D43" s="4"/>
      <c r="E43" s="4"/>
      <c r="F43" s="4"/>
      <c r="G43" s="25"/>
      <c r="H43" s="25"/>
      <c r="I43" s="64" t="s">
        <v>115</v>
      </c>
      <c r="J43" s="1"/>
      <c r="K43" s="37">
        <v>1.4999999999999999E-2</v>
      </c>
      <c r="M43" s="24">
        <f>+$Q$40*K43</f>
        <v>0.22333216722000002</v>
      </c>
      <c r="N43" s="25"/>
      <c r="O43" s="25"/>
      <c r="P43" s="25"/>
      <c r="Q43" s="25"/>
      <c r="S43" s="25"/>
    </row>
    <row r="44" spans="1:19" ht="14" x14ac:dyDescent="0.3">
      <c r="B44" s="4"/>
      <c r="C44" s="4"/>
      <c r="D44" s="4"/>
      <c r="E44" s="4"/>
      <c r="F44" s="4"/>
      <c r="G44" s="25"/>
      <c r="H44" s="25"/>
      <c r="I44" s="64" t="s">
        <v>150</v>
      </c>
      <c r="J44" s="1"/>
      <c r="K44" s="37">
        <v>2.7E-2</v>
      </c>
      <c r="M44" s="24">
        <f>+$Q$40*K44</f>
        <v>0.40199790099600002</v>
      </c>
      <c r="N44" s="25"/>
      <c r="O44" s="25"/>
      <c r="P44" s="25"/>
      <c r="Q44" s="25"/>
      <c r="S44" s="25"/>
    </row>
    <row r="45" spans="1:19" x14ac:dyDescent="0.35">
      <c r="B45" s="4"/>
      <c r="C45" s="4"/>
      <c r="D45" s="4"/>
      <c r="E45" s="4"/>
      <c r="F45" s="4"/>
      <c r="G45" s="101" t="s">
        <v>127</v>
      </c>
      <c r="H45" s="25"/>
      <c r="I45" s="64" t="s">
        <v>137</v>
      </c>
      <c r="J45" s="1"/>
      <c r="K45" s="37">
        <v>3.0000000000000001E-3</v>
      </c>
      <c r="M45" s="24">
        <f t="shared" ref="M45" si="2">+$Q$40*K45</f>
        <v>4.4666433444000009E-2</v>
      </c>
      <c r="N45" s="25"/>
      <c r="O45" s="25"/>
      <c r="P45" s="25"/>
      <c r="Q45" s="25"/>
      <c r="S45" s="64" t="s">
        <v>151</v>
      </c>
    </row>
    <row r="46" spans="1:19" x14ac:dyDescent="0.35">
      <c r="B46" s="4"/>
      <c r="C46" s="4"/>
      <c r="D46" s="4"/>
      <c r="E46" s="4"/>
      <c r="F46" s="4"/>
      <c r="G46" s="101" t="s">
        <v>127</v>
      </c>
      <c r="H46" s="25"/>
      <c r="I46" s="64" t="s">
        <v>149</v>
      </c>
      <c r="J46" s="1"/>
      <c r="K46" s="37">
        <v>0.01</v>
      </c>
      <c r="M46" s="24">
        <f>+$Q$40*K46</f>
        <v>0.14888811148000003</v>
      </c>
      <c r="N46" s="25"/>
      <c r="O46" s="25"/>
      <c r="P46" s="25"/>
      <c r="Q46" s="25"/>
      <c r="S46" s="64" t="s">
        <v>152</v>
      </c>
    </row>
    <row r="47" spans="1:19" x14ac:dyDescent="0.35">
      <c r="A47" s="1" t="s">
        <v>33</v>
      </c>
      <c r="B47" s="4"/>
      <c r="C47" s="4"/>
      <c r="D47" s="4"/>
      <c r="E47" s="4"/>
      <c r="F47" s="4"/>
      <c r="G47" s="101" t="s">
        <v>148</v>
      </c>
      <c r="H47" s="25"/>
      <c r="I47" s="64" t="s">
        <v>99</v>
      </c>
      <c r="J47" s="1"/>
      <c r="K47" s="37">
        <v>0</v>
      </c>
      <c r="M47" s="24">
        <f>+$Q$40*K47</f>
        <v>0</v>
      </c>
      <c r="N47" s="25"/>
      <c r="O47" s="24">
        <f>SUM(M42:M47)</f>
        <v>3.5733146755200007</v>
      </c>
      <c r="P47" s="25"/>
      <c r="Q47" s="25"/>
      <c r="S47" s="64" t="s">
        <v>155</v>
      </c>
    </row>
    <row r="48" spans="1:19" ht="14" x14ac:dyDescent="0.3">
      <c r="B48" s="4"/>
      <c r="C48" s="4"/>
      <c r="D48" s="4"/>
      <c r="E48" s="4"/>
      <c r="F48" s="4"/>
      <c r="G48" s="25"/>
      <c r="H48" s="25"/>
      <c r="I48" s="64"/>
      <c r="J48" s="1"/>
      <c r="K48" s="92"/>
      <c r="L48" s="89"/>
      <c r="M48" s="27"/>
      <c r="N48" s="25"/>
      <c r="O48" s="27"/>
      <c r="P48" s="25"/>
      <c r="Q48" s="25"/>
      <c r="S48" s="25"/>
    </row>
    <row r="49" spans="1:19" ht="14" x14ac:dyDescent="0.3">
      <c r="B49" s="4"/>
      <c r="C49" s="4"/>
      <c r="D49" s="4"/>
      <c r="E49" s="4"/>
      <c r="F49" s="4"/>
      <c r="G49" s="25"/>
      <c r="H49" s="25"/>
      <c r="I49" s="64"/>
      <c r="J49" s="1"/>
      <c r="K49" s="92"/>
      <c r="L49" s="16"/>
      <c r="M49" s="27"/>
      <c r="N49" s="93"/>
      <c r="O49" s="27"/>
      <c r="P49" s="25"/>
      <c r="Q49" s="25"/>
      <c r="S49" s="25"/>
    </row>
    <row r="50" spans="1:19" ht="14" x14ac:dyDescent="0.3">
      <c r="B50" s="4"/>
      <c r="C50" s="4"/>
      <c r="D50" s="4"/>
      <c r="E50" s="4"/>
      <c r="F50" s="4"/>
      <c r="G50" s="96" t="s">
        <v>110</v>
      </c>
      <c r="H50" s="25"/>
      <c r="I50" s="64"/>
      <c r="J50" s="1"/>
      <c r="K50" s="97"/>
      <c r="L50" s="16"/>
      <c r="M50" s="98"/>
      <c r="N50" s="25"/>
      <c r="O50" s="25"/>
      <c r="P50" s="25"/>
      <c r="Q50" s="25"/>
      <c r="S50" s="25"/>
    </row>
    <row r="51" spans="1:19" ht="14" x14ac:dyDescent="0.3">
      <c r="A51" s="1" t="s">
        <v>47</v>
      </c>
      <c r="B51" s="4">
        <v>0.15</v>
      </c>
      <c r="C51" s="4">
        <v>0.15</v>
      </c>
      <c r="D51" s="4">
        <v>0.15</v>
      </c>
      <c r="E51" s="4">
        <v>0.15</v>
      </c>
      <c r="F51" s="4"/>
      <c r="G51" s="25"/>
      <c r="H51" s="25"/>
      <c r="I51" s="28" t="s">
        <v>61</v>
      </c>
      <c r="J51" s="1"/>
      <c r="K51" s="90">
        <v>1.9E-2</v>
      </c>
      <c r="M51" s="91">
        <f>+$Q$40*K51</f>
        <v>0.28288741181200006</v>
      </c>
      <c r="N51" s="25"/>
      <c r="P51" s="25"/>
      <c r="Q51" s="25"/>
      <c r="S51" s="25"/>
    </row>
    <row r="52" spans="1:19" ht="14" x14ac:dyDescent="0.3">
      <c r="A52" s="1" t="s">
        <v>27</v>
      </c>
      <c r="B52" s="4">
        <v>0.01</v>
      </c>
      <c r="C52" s="4">
        <v>0.01</v>
      </c>
      <c r="D52" s="4">
        <v>0.01</v>
      </c>
      <c r="E52" s="4">
        <v>0.01</v>
      </c>
      <c r="F52" s="4"/>
      <c r="G52" s="25"/>
      <c r="H52" s="25"/>
      <c r="I52" s="64" t="s">
        <v>117</v>
      </c>
      <c r="J52" s="1"/>
      <c r="K52" s="37">
        <v>1.9E-2</v>
      </c>
      <c r="M52" s="24">
        <f>+$Q$40*K52</f>
        <v>0.28288741181200006</v>
      </c>
      <c r="N52" s="25"/>
      <c r="O52" s="25"/>
      <c r="P52" s="25"/>
      <c r="Q52" s="25"/>
      <c r="S52" s="25"/>
    </row>
    <row r="53" spans="1:19" ht="14" x14ac:dyDescent="0.3">
      <c r="A53" s="1" t="s">
        <v>34</v>
      </c>
      <c r="B53" s="4">
        <v>5.0000000000000001E-3</v>
      </c>
      <c r="C53" s="4">
        <v>5.0000000000000001E-3</v>
      </c>
      <c r="D53" s="4">
        <v>5.0000000000000001E-3</v>
      </c>
      <c r="E53" s="4">
        <v>5.0000000000000001E-3</v>
      </c>
      <c r="F53" s="4"/>
      <c r="G53" s="25"/>
      <c r="H53" s="25"/>
      <c r="I53" s="64" t="s">
        <v>26</v>
      </c>
      <c r="J53" s="1"/>
      <c r="K53" s="37">
        <v>8.0000000000000002E-3</v>
      </c>
      <c r="M53" s="24">
        <f>+$Q$40*K53</f>
        <v>0.11911048918400002</v>
      </c>
      <c r="N53" s="25"/>
      <c r="O53" s="25"/>
      <c r="P53" s="25"/>
      <c r="Q53" s="25"/>
      <c r="S53" s="25"/>
    </row>
    <row r="54" spans="1:19" ht="14" x14ac:dyDescent="0.3">
      <c r="A54" s="1" t="s">
        <v>35</v>
      </c>
      <c r="B54" s="4">
        <v>0.01</v>
      </c>
      <c r="C54" s="4">
        <v>0.01</v>
      </c>
      <c r="D54" s="4">
        <v>0.01</v>
      </c>
      <c r="E54" s="4">
        <v>0.01</v>
      </c>
      <c r="F54" s="4"/>
      <c r="G54" s="25"/>
      <c r="H54" s="25"/>
      <c r="I54" s="64" t="s">
        <v>27</v>
      </c>
      <c r="J54" s="1"/>
      <c r="K54" s="37">
        <v>3.0000000000000001E-3</v>
      </c>
      <c r="M54" s="24">
        <f>+$Q$40*K54</f>
        <v>4.4666433444000009E-2</v>
      </c>
      <c r="N54" s="25"/>
      <c r="O54" s="95">
        <f>SUM(M51:M54)</f>
        <v>0.72955174625200014</v>
      </c>
      <c r="P54" s="25"/>
      <c r="Q54" s="25"/>
      <c r="S54" s="25"/>
    </row>
    <row r="55" spans="1:19" ht="14" x14ac:dyDescent="0.3">
      <c r="B55" s="4"/>
      <c r="C55" s="4"/>
      <c r="D55" s="4"/>
      <c r="E55" s="4"/>
      <c r="F55" s="4"/>
      <c r="G55" s="25"/>
      <c r="H55" s="25"/>
      <c r="I55" s="64"/>
      <c r="J55" s="1"/>
      <c r="K55" s="92"/>
      <c r="L55" s="16"/>
      <c r="M55" s="27"/>
      <c r="N55" s="93"/>
      <c r="O55" s="27"/>
      <c r="P55" s="25"/>
      <c r="Q55" s="25"/>
      <c r="S55" s="25"/>
    </row>
    <row r="56" spans="1:19" ht="14" x14ac:dyDescent="0.3">
      <c r="B56" s="4"/>
      <c r="C56" s="4"/>
      <c r="D56" s="4"/>
      <c r="E56" s="4"/>
      <c r="F56" s="4"/>
      <c r="G56" s="96" t="s">
        <v>111</v>
      </c>
      <c r="H56" s="25"/>
      <c r="I56" s="64"/>
      <c r="J56" s="1"/>
      <c r="K56" s="97"/>
      <c r="L56" s="16"/>
      <c r="M56" s="98"/>
      <c r="N56" s="25"/>
      <c r="O56" s="25"/>
      <c r="P56" s="25"/>
      <c r="Q56" s="25"/>
      <c r="S56" s="25"/>
    </row>
    <row r="57" spans="1:19" ht="14" x14ac:dyDescent="0.3">
      <c r="B57" s="4"/>
      <c r="C57" s="4"/>
      <c r="D57" s="4"/>
      <c r="E57" s="4"/>
      <c r="F57" s="4"/>
      <c r="G57" s="25"/>
      <c r="H57" s="25"/>
      <c r="I57" s="64" t="s">
        <v>108</v>
      </c>
      <c r="J57" s="1"/>
      <c r="K57" s="90">
        <v>7.0000000000000001E-3</v>
      </c>
      <c r="M57" s="91">
        <f>+$Q$40*K57</f>
        <v>0.10422167803600002</v>
      </c>
      <c r="N57" s="25"/>
      <c r="O57" s="25"/>
      <c r="P57" s="25"/>
      <c r="Q57" s="25"/>
      <c r="S57" s="25"/>
    </row>
    <row r="58" spans="1:19" ht="14" x14ac:dyDescent="0.3">
      <c r="B58" s="4"/>
      <c r="C58" s="4"/>
      <c r="D58" s="4"/>
      <c r="E58" s="4"/>
      <c r="F58" s="4"/>
      <c r="G58" s="25"/>
      <c r="H58" s="25"/>
      <c r="I58" s="64" t="s">
        <v>134</v>
      </c>
      <c r="J58" s="1"/>
      <c r="K58" s="37">
        <v>1.0999999999999999E-2</v>
      </c>
      <c r="M58" s="24">
        <f>+$Q$40*K58</f>
        <v>0.163776922628</v>
      </c>
      <c r="N58" s="25"/>
      <c r="O58" s="95">
        <f>SUM(M57:M58)</f>
        <v>0.26799860066400005</v>
      </c>
      <c r="P58" s="25"/>
      <c r="Q58" s="25"/>
      <c r="S58" s="25"/>
    </row>
    <row r="59" spans="1:19" ht="14" x14ac:dyDescent="0.3">
      <c r="B59" s="4"/>
      <c r="C59" s="4"/>
      <c r="D59" s="4"/>
      <c r="E59" s="4"/>
      <c r="F59" s="4"/>
      <c r="G59" s="25"/>
      <c r="H59" s="25"/>
      <c r="I59" s="64"/>
      <c r="J59" s="1"/>
      <c r="K59" s="92"/>
      <c r="L59" s="16"/>
      <c r="M59" s="27"/>
      <c r="N59" s="93"/>
      <c r="O59" s="27"/>
      <c r="P59" s="25"/>
      <c r="Q59" s="25"/>
      <c r="S59" s="25"/>
    </row>
    <row r="60" spans="1:19" ht="14" x14ac:dyDescent="0.3">
      <c r="B60" s="4"/>
      <c r="C60" s="4"/>
      <c r="D60" s="4"/>
      <c r="E60" s="4"/>
      <c r="F60" s="4"/>
      <c r="G60" s="96" t="s">
        <v>112</v>
      </c>
      <c r="H60" s="25"/>
      <c r="I60" s="64"/>
      <c r="J60" s="1"/>
      <c r="K60" s="97"/>
      <c r="L60" s="16"/>
      <c r="M60" s="98"/>
      <c r="N60" s="25"/>
      <c r="O60" s="25"/>
      <c r="P60" s="25"/>
      <c r="Q60" s="25"/>
      <c r="S60" s="25"/>
    </row>
    <row r="61" spans="1:19" ht="14" x14ac:dyDescent="0.3">
      <c r="B61" s="4"/>
      <c r="C61" s="4"/>
      <c r="D61" s="4"/>
      <c r="E61" s="4"/>
      <c r="F61" s="4"/>
      <c r="G61" s="25"/>
      <c r="H61" s="25"/>
      <c r="I61" s="64" t="s">
        <v>104</v>
      </c>
      <c r="J61" s="1"/>
      <c r="K61" s="90">
        <v>4.0000000000000001E-3</v>
      </c>
      <c r="M61" s="91">
        <f>+$Q$40*K61</f>
        <v>5.9555244592000012E-2</v>
      </c>
      <c r="N61" s="25"/>
      <c r="O61" s="25"/>
      <c r="P61" s="25"/>
      <c r="Q61" s="25"/>
      <c r="S61" s="25"/>
    </row>
    <row r="62" spans="1:19" ht="14" x14ac:dyDescent="0.3">
      <c r="B62" s="4"/>
      <c r="C62" s="4"/>
      <c r="D62" s="4"/>
      <c r="E62" s="4"/>
      <c r="F62" s="4"/>
      <c r="G62" s="25"/>
      <c r="H62" s="25"/>
      <c r="I62" s="84" t="s">
        <v>77</v>
      </c>
      <c r="J62" s="1"/>
      <c r="K62" s="37">
        <v>1.2E-2</v>
      </c>
      <c r="M62" s="24">
        <f>+$Q$40*K62</f>
        <v>0.17866573377600004</v>
      </c>
      <c r="N62" s="25"/>
      <c r="O62" s="25"/>
      <c r="P62" s="25"/>
      <c r="Q62" s="25"/>
      <c r="S62" s="25"/>
    </row>
    <row r="63" spans="1:19" ht="14" x14ac:dyDescent="0.3">
      <c r="B63" s="4"/>
      <c r="C63" s="4"/>
      <c r="D63" s="4"/>
      <c r="E63" s="4"/>
      <c r="F63" s="4"/>
      <c r="G63" s="25"/>
      <c r="H63" s="25"/>
      <c r="I63" s="64" t="s">
        <v>23</v>
      </c>
      <c r="J63" s="1"/>
      <c r="K63" s="37">
        <v>0.01</v>
      </c>
      <c r="M63" s="24">
        <f>+$Q$40*K63</f>
        <v>0.14888811148000003</v>
      </c>
      <c r="N63" s="25"/>
      <c r="O63" s="25"/>
      <c r="P63" s="25"/>
      <c r="Q63" s="25"/>
      <c r="S63" s="25"/>
    </row>
    <row r="64" spans="1:19" ht="14" x14ac:dyDescent="0.3">
      <c r="B64" s="4"/>
      <c r="C64" s="4"/>
      <c r="D64" s="4"/>
      <c r="E64" s="4"/>
      <c r="F64" s="4"/>
      <c r="G64" s="25"/>
      <c r="H64" s="25"/>
      <c r="I64" s="64" t="s">
        <v>109</v>
      </c>
      <c r="J64" s="1"/>
      <c r="K64" s="37">
        <v>0.01</v>
      </c>
      <c r="M64" s="24">
        <f>+$Q$40*K64</f>
        <v>0.14888811148000003</v>
      </c>
      <c r="N64" s="25"/>
      <c r="O64" s="95">
        <f>SUM(M61:M64)</f>
        <v>0.53599720132800011</v>
      </c>
      <c r="P64" s="25"/>
    </row>
    <row r="65" spans="1:19" ht="14" x14ac:dyDescent="0.3">
      <c r="B65" s="4"/>
      <c r="C65" s="4"/>
      <c r="D65" s="4"/>
      <c r="E65" s="4"/>
      <c r="F65" s="4"/>
      <c r="G65" s="25"/>
      <c r="H65" s="25"/>
      <c r="I65" s="64"/>
      <c r="J65" s="1"/>
      <c r="K65" s="92"/>
      <c r="L65" s="16"/>
      <c r="M65" s="27"/>
      <c r="N65" s="93"/>
      <c r="O65" s="27"/>
      <c r="P65" s="25"/>
    </row>
    <row r="66" spans="1:19" ht="14" x14ac:dyDescent="0.3">
      <c r="B66" s="4"/>
      <c r="C66" s="4"/>
      <c r="D66" s="4"/>
      <c r="E66" s="4"/>
      <c r="F66" s="4"/>
      <c r="G66" s="96" t="s">
        <v>113</v>
      </c>
      <c r="H66" s="25"/>
      <c r="I66" s="84"/>
      <c r="J66" s="1"/>
      <c r="K66" s="97"/>
      <c r="L66" s="16"/>
      <c r="M66" s="98"/>
      <c r="N66" s="25"/>
      <c r="O66" s="25"/>
      <c r="P66" s="25"/>
    </row>
    <row r="67" spans="1:19" ht="14" x14ac:dyDescent="0.3">
      <c r="B67" s="4"/>
      <c r="C67" s="4"/>
      <c r="D67" s="4"/>
      <c r="E67" s="4"/>
      <c r="F67" s="4"/>
      <c r="G67" s="96"/>
      <c r="H67" s="25"/>
      <c r="I67" s="64" t="s">
        <v>118</v>
      </c>
      <c r="J67" s="1"/>
      <c r="K67" s="37">
        <v>5.0000000000000001E-3</v>
      </c>
      <c r="L67" s="16"/>
      <c r="M67" s="91">
        <f>+$Q$40*K67</f>
        <v>7.4444055740000015E-2</v>
      </c>
      <c r="N67" s="25"/>
      <c r="O67" s="25"/>
      <c r="P67" s="25"/>
    </row>
    <row r="68" spans="1:19" ht="14" x14ac:dyDescent="0.3">
      <c r="A68" s="11" t="s">
        <v>59</v>
      </c>
      <c r="B68" s="4"/>
      <c r="C68" s="4"/>
      <c r="D68" s="4"/>
      <c r="E68" s="4"/>
      <c r="F68" s="4"/>
      <c r="G68" s="25"/>
      <c r="H68" s="25"/>
      <c r="I68" s="64" t="s">
        <v>119</v>
      </c>
      <c r="J68" s="1"/>
      <c r="K68" s="90">
        <v>3.0000000000000001E-3</v>
      </c>
      <c r="M68" s="91">
        <f>+$Q$40*K68</f>
        <v>4.4666433444000009E-2</v>
      </c>
      <c r="N68" s="25"/>
      <c r="O68" s="24">
        <f>SUM(M67:M68)</f>
        <v>0.11911048918400002</v>
      </c>
      <c r="P68" s="25"/>
      <c r="Q68" s="81">
        <f>+O47+O54+O58+O64+O68</f>
        <v>5.2259727129480007</v>
      </c>
      <c r="S68" s="62" t="s">
        <v>89</v>
      </c>
    </row>
    <row r="69" spans="1:19" ht="14" x14ac:dyDescent="0.3">
      <c r="B69" s="2"/>
      <c r="G69" s="25"/>
      <c r="H69" s="25"/>
      <c r="I69" s="25"/>
      <c r="J69" s="1"/>
      <c r="K69" s="34"/>
      <c r="M69" s="25"/>
      <c r="N69" s="25"/>
      <c r="O69" s="25"/>
      <c r="P69" s="25"/>
      <c r="Q69" s="25"/>
      <c r="S69" s="25"/>
    </row>
    <row r="70" spans="1:19" ht="14" x14ac:dyDescent="0.3">
      <c r="A70" s="1" t="s">
        <v>7</v>
      </c>
      <c r="B70" s="2"/>
      <c r="G70" s="25"/>
      <c r="H70" s="25"/>
      <c r="I70" s="62" t="s">
        <v>91</v>
      </c>
      <c r="J70" s="1"/>
      <c r="K70" s="37">
        <v>0.03</v>
      </c>
      <c r="M70" s="24">
        <f>+(Q40+Q68)*K70</f>
        <v>0.60344351582844002</v>
      </c>
      <c r="N70" s="25"/>
      <c r="O70" s="25"/>
      <c r="P70" s="25"/>
    </row>
    <row r="71" spans="1:19" ht="14" x14ac:dyDescent="0.3">
      <c r="B71" s="2"/>
      <c r="G71" s="25"/>
      <c r="H71" s="25"/>
      <c r="I71" s="62"/>
      <c r="J71" s="1"/>
      <c r="K71" s="92"/>
      <c r="L71" s="89"/>
      <c r="M71" s="27"/>
      <c r="N71" s="93"/>
      <c r="O71" s="93"/>
      <c r="P71" s="93"/>
      <c r="Q71" s="82">
        <f>+Q40+Q68+M70</f>
        <v>20.718227376776444</v>
      </c>
      <c r="S71" s="85" t="s">
        <v>79</v>
      </c>
    </row>
    <row r="72" spans="1:19" thickBot="1" x14ac:dyDescent="0.35">
      <c r="B72" s="2"/>
      <c r="G72" s="25"/>
      <c r="H72" s="25"/>
      <c r="I72" s="62"/>
      <c r="J72" s="1"/>
      <c r="K72" s="92"/>
      <c r="L72" s="89"/>
      <c r="M72" s="27"/>
      <c r="N72" s="93"/>
      <c r="O72" s="93"/>
      <c r="P72" s="93"/>
    </row>
    <row r="73" spans="1:19" thickBot="1" x14ac:dyDescent="0.35">
      <c r="A73" s="1" t="s">
        <v>9</v>
      </c>
      <c r="B73" s="2">
        <f>B14*(B24/60)</f>
        <v>0.59840000000000004</v>
      </c>
      <c r="C73" s="2">
        <f>C14*(C24/60)</f>
        <v>0.59840000000000004</v>
      </c>
      <c r="D73" s="2">
        <f>D14*(D24/60)</f>
        <v>0.59840000000000004</v>
      </c>
      <c r="E73" s="2">
        <f>E14*(E24/60)</f>
        <v>0.59840000000000004</v>
      </c>
      <c r="I73" s="61"/>
      <c r="J73" s="1"/>
      <c r="K73" s="102"/>
      <c r="M73" s="80">
        <f>SUM(M14:M70)</f>
        <v>20.718227376776447</v>
      </c>
      <c r="N73" s="25"/>
      <c r="O73" s="62" t="s">
        <v>75</v>
      </c>
      <c r="P73" s="25"/>
      <c r="Q73" s="25"/>
    </row>
    <row r="74" spans="1:19" ht="14" x14ac:dyDescent="0.3">
      <c r="A74" s="1" t="s">
        <v>10</v>
      </c>
      <c r="B74" s="2">
        <f>B14*(B26/60)</f>
        <v>0.4986666666666667</v>
      </c>
      <c r="C74" s="2">
        <f>C14*(C26/60)</f>
        <v>0.4986666666666667</v>
      </c>
      <c r="D74" s="2">
        <f>D14*(D26/60)</f>
        <v>0.4986666666666667</v>
      </c>
      <c r="E74" s="2">
        <f>E14*(E26/60)</f>
        <v>0.4986666666666667</v>
      </c>
      <c r="J74" s="1"/>
      <c r="M74" s="25"/>
      <c r="N74" s="25"/>
      <c r="O74" s="25"/>
      <c r="P74" s="25"/>
      <c r="Q74" s="25"/>
    </row>
    <row r="75" spans="1:19" ht="14" x14ac:dyDescent="0.3">
      <c r="B75" s="18"/>
      <c r="C75" s="18"/>
      <c r="D75" s="18"/>
      <c r="E75" s="18"/>
      <c r="F75" s="5"/>
      <c r="J75" s="1"/>
      <c r="M75" s="81">
        <f>60/K12*M73</f>
        <v>20.718227376776447</v>
      </c>
      <c r="N75" s="25"/>
      <c r="O75" s="25" t="s">
        <v>40</v>
      </c>
      <c r="P75" s="25"/>
      <c r="Q75" s="25"/>
    </row>
    <row r="76" spans="1:19" ht="14" x14ac:dyDescent="0.3">
      <c r="B76" s="18"/>
      <c r="C76" s="18"/>
      <c r="D76" s="18"/>
      <c r="E76" s="18"/>
      <c r="F76" s="5"/>
      <c r="J76" s="1"/>
      <c r="M76" s="110"/>
      <c r="N76" s="25"/>
      <c r="O76" s="25"/>
      <c r="P76" s="25"/>
      <c r="Q76" s="25"/>
    </row>
    <row r="77" spans="1:19" ht="14" x14ac:dyDescent="0.3">
      <c r="B77" s="18"/>
      <c r="C77" s="18"/>
      <c r="D77" s="18"/>
      <c r="E77" s="18"/>
      <c r="F77" s="5"/>
      <c r="I77" s="65" t="s">
        <v>144</v>
      </c>
      <c r="J77" s="1"/>
      <c r="K77" s="111">
        <v>0</v>
      </c>
      <c r="M77" s="110"/>
      <c r="N77" s="25"/>
      <c r="O77" s="25"/>
      <c r="P77" s="25"/>
      <c r="Q77" s="25"/>
    </row>
    <row r="78" spans="1:19" ht="14" x14ac:dyDescent="0.3">
      <c r="B78" s="18"/>
      <c r="C78" s="18"/>
      <c r="D78" s="18"/>
      <c r="E78" s="18"/>
      <c r="F78" s="5"/>
      <c r="J78" s="1"/>
      <c r="M78" s="110"/>
      <c r="N78" s="25"/>
      <c r="O78" s="25"/>
      <c r="P78" s="25"/>
      <c r="Q78" s="25"/>
    </row>
    <row r="79" spans="1:19" ht="14" x14ac:dyDescent="0.3">
      <c r="B79" s="19">
        <f>SUM(B73:B74)</f>
        <v>1.0970666666666666</v>
      </c>
      <c r="C79" s="19">
        <f>SUM(C73:C74)</f>
        <v>1.0970666666666666</v>
      </c>
      <c r="D79" s="19">
        <f>SUM(D73:D74)</f>
        <v>1.0970666666666666</v>
      </c>
      <c r="E79" s="19">
        <f>SUM(E73:E74)</f>
        <v>1.0970666666666666</v>
      </c>
      <c r="J79" s="1"/>
    </row>
    <row r="80" spans="1:19" x14ac:dyDescent="0.35">
      <c r="B80" s="106"/>
      <c r="C80" s="106"/>
      <c r="D80" s="106"/>
      <c r="E80" s="106"/>
      <c r="G80" s="67" t="s">
        <v>138</v>
      </c>
      <c r="I80" s="107"/>
      <c r="J80" s="1"/>
      <c r="Q80" s="112"/>
    </row>
    <row r="81" spans="1:20" x14ac:dyDescent="0.35">
      <c r="B81" s="106"/>
      <c r="C81" s="106"/>
      <c r="D81" s="106"/>
      <c r="E81" s="106"/>
      <c r="J81" s="1"/>
      <c r="Q81" s="109"/>
    </row>
    <row r="82" spans="1:20" x14ac:dyDescent="0.35">
      <c r="B82" s="106"/>
      <c r="C82" s="106"/>
      <c r="D82" s="106"/>
      <c r="E82" s="106"/>
      <c r="J82" s="1"/>
      <c r="Q82" s="112"/>
      <c r="R82" s="125"/>
      <c r="S82" s="125"/>
      <c r="T82" s="125"/>
    </row>
    <row r="83" spans="1:20" x14ac:dyDescent="0.35">
      <c r="B83" s="106"/>
      <c r="C83" s="106"/>
      <c r="D83" s="106"/>
      <c r="E83" s="106"/>
      <c r="J83" s="1"/>
      <c r="Q83" s="112"/>
    </row>
    <row r="84" spans="1:20" ht="14" x14ac:dyDescent="0.3">
      <c r="B84" s="106"/>
      <c r="C84" s="106"/>
      <c r="D84" s="106"/>
      <c r="E84" s="106"/>
      <c r="J84" s="1"/>
    </row>
    <row r="85" spans="1:20" ht="14" x14ac:dyDescent="0.3">
      <c r="A85" s="1" t="s">
        <v>56</v>
      </c>
      <c r="B85" s="2">
        <f>B79*B18</f>
        <v>2.1941333333333334E-2</v>
      </c>
      <c r="C85" s="2">
        <f>C79*C18</f>
        <v>2.1941333333333334E-2</v>
      </c>
      <c r="D85" s="2">
        <f>D79*D18</f>
        <v>2.1941333333333334E-2</v>
      </c>
      <c r="E85" s="2">
        <f>E79*E18</f>
        <v>2.1941333333333334E-2</v>
      </c>
      <c r="G85" s="45"/>
      <c r="H85" s="25"/>
      <c r="I85" s="25"/>
      <c r="J85" s="1"/>
      <c r="Q85" s="14"/>
      <c r="R85" s="14"/>
    </row>
    <row r="86" spans="1:20" ht="14" x14ac:dyDescent="0.3">
      <c r="B86" s="13"/>
      <c r="C86" s="13"/>
      <c r="D86" s="13"/>
      <c r="E86" s="13"/>
      <c r="F86" s="5"/>
      <c r="J86" s="1"/>
    </row>
    <row r="87" spans="1:20" ht="14" x14ac:dyDescent="0.3">
      <c r="B87" s="19" t="e">
        <f>#REF!+#REF!</f>
        <v>#REF!</v>
      </c>
      <c r="C87" s="19" t="e">
        <f>#REF!+#REF!</f>
        <v>#REF!</v>
      </c>
      <c r="D87" s="19" t="e">
        <f>#REF!+#REF!</f>
        <v>#REF!</v>
      </c>
      <c r="E87" s="19" t="e">
        <f>#REF!+#REF!</f>
        <v>#REF!</v>
      </c>
      <c r="J87" s="1"/>
    </row>
    <row r="88" spans="1:20" ht="14" x14ac:dyDescent="0.3">
      <c r="A88" s="1" t="s">
        <v>17</v>
      </c>
      <c r="B88" s="2" t="e">
        <f>B87*B33</f>
        <v>#REF!</v>
      </c>
      <c r="C88" s="2" t="e">
        <f>C87*C33</f>
        <v>#REF!</v>
      </c>
      <c r="D88" s="2" t="e">
        <f>D87*D33</f>
        <v>#REF!</v>
      </c>
      <c r="E88" s="2" t="e">
        <f>E87*E33</f>
        <v>#REF!</v>
      </c>
      <c r="J88" s="1"/>
    </row>
    <row r="89" spans="1:20" ht="14" x14ac:dyDescent="0.3">
      <c r="B89" s="13"/>
      <c r="C89" s="13"/>
      <c r="D89" s="13"/>
      <c r="E89" s="13"/>
      <c r="F89" s="5"/>
      <c r="J89" s="1"/>
    </row>
    <row r="90" spans="1:20" ht="14" x14ac:dyDescent="0.3">
      <c r="B90" s="19" t="e">
        <f>B87+B88</f>
        <v>#REF!</v>
      </c>
      <c r="C90" s="19" t="e">
        <f>C87+C88</f>
        <v>#REF!</v>
      </c>
      <c r="D90" s="19" t="e">
        <f t="shared" ref="D90:E90" si="3">D87+D88</f>
        <v>#REF!</v>
      </c>
      <c r="E90" s="19" t="e">
        <f t="shared" si="3"/>
        <v>#REF!</v>
      </c>
      <c r="J90" s="1"/>
    </row>
    <row r="91" spans="1:20" ht="14" x14ac:dyDescent="0.3">
      <c r="B91" s="2"/>
      <c r="I91" s="67"/>
      <c r="J91" s="1"/>
    </row>
    <row r="92" spans="1:20" ht="14" x14ac:dyDescent="0.3">
      <c r="A92" s="1" t="s">
        <v>18</v>
      </c>
      <c r="B92" s="19" t="e">
        <f>B20*#REF!</f>
        <v>#REF!</v>
      </c>
      <c r="C92" s="19" t="e">
        <f>C20*#REF!</f>
        <v>#REF!</v>
      </c>
      <c r="D92" s="19" t="e">
        <f>D20*#REF!</f>
        <v>#REF!</v>
      </c>
      <c r="E92" s="19" t="e">
        <f>E20*#REF!</f>
        <v>#REF!</v>
      </c>
      <c r="J92" s="1"/>
    </row>
    <row r="93" spans="1:20" ht="14" x14ac:dyDescent="0.3">
      <c r="B93" s="2"/>
      <c r="J93" s="1"/>
    </row>
    <row r="94" spans="1:20" ht="14" x14ac:dyDescent="0.3">
      <c r="A94" s="1" t="s">
        <v>19</v>
      </c>
      <c r="B94" s="19" t="e">
        <f>B90+B92</f>
        <v>#REF!</v>
      </c>
      <c r="C94" s="19" t="e">
        <f>C90+C92</f>
        <v>#REF!</v>
      </c>
      <c r="D94" s="19" t="e">
        <f t="shared" ref="D94:E94" si="4">D90+D92</f>
        <v>#REF!</v>
      </c>
      <c r="E94" s="19" t="e">
        <f t="shared" si="4"/>
        <v>#REF!</v>
      </c>
      <c r="J94" s="1"/>
    </row>
    <row r="95" spans="1:20" ht="14" x14ac:dyDescent="0.3">
      <c r="B95" s="2"/>
      <c r="J95" s="1"/>
    </row>
    <row r="96" spans="1:20" ht="14" x14ac:dyDescent="0.3">
      <c r="A96" s="1" t="s">
        <v>20</v>
      </c>
      <c r="B96" s="2" t="e">
        <f>B94*B36</f>
        <v>#REF!</v>
      </c>
      <c r="C96" s="2" t="e">
        <f>C94*C36</f>
        <v>#REF!</v>
      </c>
      <c r="D96" s="2" t="e">
        <f>D94*D36</f>
        <v>#REF!</v>
      </c>
      <c r="E96" s="2" t="e">
        <f>E94*E36</f>
        <v>#REF!</v>
      </c>
      <c r="J96" s="1"/>
    </row>
    <row r="97" spans="1:10" ht="14" x14ac:dyDescent="0.3">
      <c r="A97" s="1" t="s">
        <v>21</v>
      </c>
      <c r="B97" s="2" t="e">
        <f>B94*B37</f>
        <v>#REF!</v>
      </c>
      <c r="C97" s="2" t="e">
        <f>C94*C37</f>
        <v>#REF!</v>
      </c>
      <c r="D97" s="2" t="e">
        <f>D94*D37</f>
        <v>#REF!</v>
      </c>
      <c r="E97" s="2" t="e">
        <f>E94*E37</f>
        <v>#REF!</v>
      </c>
      <c r="J97" s="1"/>
    </row>
    <row r="98" spans="1:10" ht="14" x14ac:dyDescent="0.3">
      <c r="A98" s="10" t="s">
        <v>62</v>
      </c>
      <c r="B98" s="2" t="e">
        <f>B94*B41</f>
        <v>#REF!</v>
      </c>
      <c r="C98" s="2" t="e">
        <f>C94*C41</f>
        <v>#REF!</v>
      </c>
      <c r="D98" s="2" t="e">
        <f>D94*D41</f>
        <v>#REF!</v>
      </c>
      <c r="E98" s="2" t="e">
        <f>E94*E41</f>
        <v>#REF!</v>
      </c>
      <c r="J98" s="1"/>
    </row>
    <row r="99" spans="1:10" ht="14" x14ac:dyDescent="0.3">
      <c r="A99" s="1" t="s">
        <v>32</v>
      </c>
      <c r="B99" s="2" t="e">
        <f>B42*B94</f>
        <v>#REF!</v>
      </c>
      <c r="C99" s="2" t="e">
        <f>C42*C94</f>
        <v>#REF!</v>
      </c>
      <c r="D99" s="2" t="e">
        <f>D42*D94</f>
        <v>#REF!</v>
      </c>
      <c r="E99" s="2" t="e">
        <f>E42*E94</f>
        <v>#REF!</v>
      </c>
      <c r="J99" s="1"/>
    </row>
    <row r="100" spans="1:10" ht="14" x14ac:dyDescent="0.3">
      <c r="B100" s="13"/>
      <c r="C100" s="13"/>
      <c r="D100" s="13"/>
      <c r="E100" s="13"/>
      <c r="F100" s="5"/>
      <c r="J100" s="1"/>
    </row>
    <row r="101" spans="1:10" ht="14" x14ac:dyDescent="0.3">
      <c r="B101" s="19" t="e">
        <f>SUM(B96:B99)</f>
        <v>#REF!</v>
      </c>
      <c r="C101" s="19" t="e">
        <f>SUM(C96:C99)</f>
        <v>#REF!</v>
      </c>
      <c r="D101" s="19" t="e">
        <f t="shared" ref="D101:E101" si="5">SUM(D96:D99)</f>
        <v>#REF!</v>
      </c>
      <c r="E101" s="19" t="e">
        <f t="shared" si="5"/>
        <v>#REF!</v>
      </c>
      <c r="J101" s="1"/>
    </row>
    <row r="102" spans="1:10" ht="14" x14ac:dyDescent="0.3">
      <c r="B102" s="2"/>
      <c r="J102" s="1"/>
    </row>
    <row r="103" spans="1:10" ht="14" x14ac:dyDescent="0.3">
      <c r="A103" s="1" t="s">
        <v>36</v>
      </c>
      <c r="B103" s="2" t="e">
        <f>B94*B51</f>
        <v>#REF!</v>
      </c>
      <c r="C103" s="2" t="e">
        <f>C94*C51</f>
        <v>#REF!</v>
      </c>
      <c r="D103" s="2" t="e">
        <f>D94*D51</f>
        <v>#REF!</v>
      </c>
      <c r="E103" s="2" t="e">
        <f>E94*E51</f>
        <v>#REF!</v>
      </c>
      <c r="J103" s="1"/>
    </row>
    <row r="104" spans="1:10" ht="14" x14ac:dyDescent="0.3">
      <c r="A104" s="1" t="s">
        <v>53</v>
      </c>
      <c r="B104" s="2" t="e">
        <f>B94*#REF!</f>
        <v>#REF!</v>
      </c>
      <c r="C104" s="2" t="e">
        <f>C94*#REF!</f>
        <v>#REF!</v>
      </c>
      <c r="D104" s="2" t="e">
        <f>D94*#REF!</f>
        <v>#REF!</v>
      </c>
      <c r="E104" s="2" t="e">
        <f>E94*#REF!</f>
        <v>#REF!</v>
      </c>
      <c r="J104" s="1"/>
    </row>
    <row r="105" spans="1:10" ht="14" x14ac:dyDescent="0.3">
      <c r="A105" s="1" t="s">
        <v>37</v>
      </c>
      <c r="B105" s="2" t="e">
        <f>B94*B52</f>
        <v>#REF!</v>
      </c>
      <c r="C105" s="2" t="e">
        <f>C94*C52</f>
        <v>#REF!</v>
      </c>
      <c r="D105" s="2" t="e">
        <f>D94*D52</f>
        <v>#REF!</v>
      </c>
      <c r="E105" s="2" t="e">
        <f>E94*E52</f>
        <v>#REF!</v>
      </c>
      <c r="J105" s="1"/>
    </row>
    <row r="106" spans="1:10" ht="14" x14ac:dyDescent="0.3">
      <c r="A106" s="1" t="s">
        <v>38</v>
      </c>
      <c r="B106" s="2" t="e">
        <f>B94*B53</f>
        <v>#REF!</v>
      </c>
      <c r="C106" s="2" t="e">
        <f>C94*C53</f>
        <v>#REF!</v>
      </c>
      <c r="D106" s="2" t="e">
        <f>D94*D53</f>
        <v>#REF!</v>
      </c>
      <c r="E106" s="2" t="e">
        <f>E94*E53</f>
        <v>#REF!</v>
      </c>
      <c r="J106" s="1"/>
    </row>
    <row r="107" spans="1:10" ht="14" x14ac:dyDescent="0.3">
      <c r="A107" s="1" t="s">
        <v>39</v>
      </c>
      <c r="B107" s="2" t="e">
        <f>B94*B54</f>
        <v>#REF!</v>
      </c>
      <c r="C107" s="2" t="e">
        <f>C94*C54</f>
        <v>#REF!</v>
      </c>
      <c r="D107" s="2" t="e">
        <f>D94*D54</f>
        <v>#REF!</v>
      </c>
      <c r="E107" s="2" t="e">
        <f>E94*E54</f>
        <v>#REF!</v>
      </c>
      <c r="J107" s="1"/>
    </row>
    <row r="108" spans="1:10" ht="14" x14ac:dyDescent="0.3">
      <c r="B108" s="13"/>
      <c r="C108" s="13"/>
      <c r="D108" s="13"/>
      <c r="E108" s="13"/>
      <c r="F108" s="5"/>
      <c r="J108" s="1"/>
    </row>
    <row r="109" spans="1:10" ht="14" x14ac:dyDescent="0.3">
      <c r="B109" s="19" t="e">
        <f>SUM(B103:B107)</f>
        <v>#REF!</v>
      </c>
      <c r="C109" s="19" t="e">
        <f>SUM(C103:C107)</f>
        <v>#REF!</v>
      </c>
      <c r="D109" s="19" t="e">
        <f t="shared" ref="D109:E109" si="6">SUM(D103:D107)</f>
        <v>#REF!</v>
      </c>
      <c r="E109" s="19" t="e">
        <f t="shared" si="6"/>
        <v>#REF!</v>
      </c>
      <c r="J109" s="1"/>
    </row>
    <row r="110" spans="1:10" ht="14" x14ac:dyDescent="0.3">
      <c r="B110" s="2"/>
      <c r="J110" s="1"/>
    </row>
    <row r="111" spans="1:10" ht="14" x14ac:dyDescent="0.3">
      <c r="B111" s="19" t="e">
        <f>B109+B101+B94</f>
        <v>#REF!</v>
      </c>
      <c r="C111" s="19" t="e">
        <f>C109+C101+C94</f>
        <v>#REF!</v>
      </c>
      <c r="D111" s="19" t="e">
        <f t="shared" ref="D111:E111" si="7">D109+D101+D94</f>
        <v>#REF!</v>
      </c>
      <c r="E111" s="19" t="e">
        <f t="shared" si="7"/>
        <v>#REF!</v>
      </c>
      <c r="J111" s="1"/>
    </row>
    <row r="112" spans="1:10" ht="14" x14ac:dyDescent="0.3">
      <c r="B112" s="2"/>
      <c r="J112" s="1"/>
    </row>
    <row r="113" spans="1:10" ht="14" x14ac:dyDescent="0.3">
      <c r="A113" s="1" t="s">
        <v>40</v>
      </c>
      <c r="B113" s="2" t="e">
        <f>B111*4</f>
        <v>#REF!</v>
      </c>
      <c r="C113" s="2" t="e">
        <f>C111*2</f>
        <v>#REF!</v>
      </c>
      <c r="D113" s="2" t="e">
        <f>D111/3*4</f>
        <v>#REF!</v>
      </c>
      <c r="E113" s="2" t="e">
        <f>E111*1</f>
        <v>#REF!</v>
      </c>
      <c r="J113" s="1"/>
    </row>
    <row r="114" spans="1:10" ht="14" x14ac:dyDescent="0.3">
      <c r="B114" s="2"/>
      <c r="J114" s="1"/>
    </row>
    <row r="115" spans="1:10" ht="14" x14ac:dyDescent="0.3">
      <c r="A115" s="1" t="s">
        <v>41</v>
      </c>
      <c r="B115" s="6">
        <v>0.1</v>
      </c>
      <c r="C115" s="6">
        <v>0.1</v>
      </c>
      <c r="D115" s="6">
        <v>0.1</v>
      </c>
      <c r="E115" s="6">
        <v>0.1</v>
      </c>
      <c r="J115" s="1"/>
    </row>
    <row r="116" spans="1:10" thickBot="1" x14ac:dyDescent="0.35">
      <c r="B116" s="2"/>
      <c r="J116" s="1"/>
    </row>
    <row r="117" spans="1:10" thickBot="1" x14ac:dyDescent="0.35">
      <c r="A117" s="10" t="s">
        <v>60</v>
      </c>
      <c r="B117" s="12" t="e">
        <f>B113*(1+B115)</f>
        <v>#REF!</v>
      </c>
      <c r="C117" s="12" t="e">
        <f>C113*(1+C115)</f>
        <v>#REF!</v>
      </c>
      <c r="D117" s="12" t="e">
        <f t="shared" ref="D117:E117" si="8">D113*(1+D115)</f>
        <v>#REF!</v>
      </c>
      <c r="E117" s="12" t="e">
        <f t="shared" si="8"/>
        <v>#REF!</v>
      </c>
      <c r="F117" s="3"/>
      <c r="J117" s="1"/>
    </row>
    <row r="119" spans="1:10" ht="14" x14ac:dyDescent="0.3">
      <c r="A119" s="1" t="s">
        <v>57</v>
      </c>
      <c r="B119" s="6">
        <v>0.15</v>
      </c>
      <c r="C119" s="6">
        <v>0.65</v>
      </c>
      <c r="D119" s="6">
        <v>0.1</v>
      </c>
      <c r="E119" s="6">
        <v>0.1</v>
      </c>
      <c r="J119" s="1"/>
    </row>
    <row r="122" spans="1:10" ht="14" x14ac:dyDescent="0.3">
      <c r="A122" s="1" t="s">
        <v>58</v>
      </c>
      <c r="B122" s="7" t="e">
        <f>(B117*B119)+(C119*C117)+(D119*D117)+(E117*E119)</f>
        <v>#REF!</v>
      </c>
      <c r="J122" s="1"/>
    </row>
    <row r="125" spans="1:10" ht="14" x14ac:dyDescent="0.3">
      <c r="J125" s="1"/>
    </row>
    <row r="126" spans="1:10" ht="14" x14ac:dyDescent="0.3">
      <c r="J126" s="1"/>
    </row>
    <row r="127" spans="1:10" ht="14" x14ac:dyDescent="0.3">
      <c r="J127" s="1"/>
    </row>
    <row r="136" spans="1:10" ht="14" x14ac:dyDescent="0.3">
      <c r="A136" s="1" t="s">
        <v>42</v>
      </c>
      <c r="J136" s="1"/>
    </row>
    <row r="137" spans="1:10" ht="14" x14ac:dyDescent="0.3">
      <c r="A137" s="1" t="s">
        <v>43</v>
      </c>
      <c r="J137" s="1"/>
    </row>
    <row r="138" spans="1:10" ht="14" x14ac:dyDescent="0.3">
      <c r="A138" s="1" t="s">
        <v>44</v>
      </c>
      <c r="J138" s="1"/>
    </row>
    <row r="139" spans="1:10" ht="14" x14ac:dyDescent="0.3">
      <c r="A139" s="1" t="s">
        <v>45</v>
      </c>
      <c r="J139" s="1"/>
    </row>
    <row r="140" spans="1:10" ht="14" x14ac:dyDescent="0.3">
      <c r="A140" s="1" t="s">
        <v>48</v>
      </c>
      <c r="J140" s="1"/>
    </row>
    <row r="141" spans="1:10" ht="14" x14ac:dyDescent="0.3">
      <c r="A141" s="1" t="s">
        <v>46</v>
      </c>
      <c r="J141" s="1"/>
    </row>
    <row r="142" spans="1:10" ht="14" x14ac:dyDescent="0.3">
      <c r="A142" s="1" t="s">
        <v>49</v>
      </c>
      <c r="J142" s="1"/>
    </row>
    <row r="143" spans="1:10" ht="14" x14ac:dyDescent="0.3">
      <c r="A143" s="1" t="s">
        <v>54</v>
      </c>
      <c r="J143" s="1"/>
    </row>
  </sheetData>
  <mergeCells count="4">
    <mergeCell ref="G2:P2"/>
    <mergeCell ref="G4:P4"/>
    <mergeCell ref="T10:U10"/>
    <mergeCell ref="P20:R20"/>
  </mergeCells>
  <pageMargins left="0.70866141732283472" right="0.70866141732283472" top="0.74803149606299213" bottom="0.74803149606299213" header="0.31496062992125984" footer="0.31496062992125984"/>
  <pageSetup paperSize="9" scale="56"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48"/>
  <sheetViews>
    <sheetView topLeftCell="I1" zoomScaleNormal="100" workbookViewId="0">
      <selection activeCell="K22" sqref="K22"/>
    </sheetView>
  </sheetViews>
  <sheetFormatPr defaultColWidth="9.08984375" defaultRowHeight="14.5" x14ac:dyDescent="0.35"/>
  <cols>
    <col min="1" max="1" width="42.453125" style="1" hidden="1" customWidth="1"/>
    <col min="2" max="2" width="10.6328125" style="1" hidden="1" customWidth="1"/>
    <col min="3" max="5" width="10.6328125" style="2" hidden="1" customWidth="1"/>
    <col min="6" max="6" width="4" style="2" hidden="1" customWidth="1"/>
    <col min="7" max="7" width="16.453125" style="1" customWidth="1"/>
    <col min="8" max="8" width="4" style="1" customWidth="1"/>
    <col min="9" max="9" width="35.36328125" style="1" customWidth="1"/>
    <col min="10" max="10" width="6.6328125" customWidth="1"/>
    <col min="11" max="11" width="12.36328125" style="1" customWidth="1"/>
    <col min="12" max="12" width="6.6328125" style="1" customWidth="1"/>
    <col min="13" max="13" width="12.54296875" style="1" customWidth="1"/>
    <col min="14" max="14" width="4.54296875" style="1" customWidth="1"/>
    <col min="15" max="15" width="10.6328125" style="1" customWidth="1"/>
    <col min="16" max="16" width="9" style="1" customWidth="1"/>
    <col min="17" max="17" width="10.36328125" style="1" customWidth="1"/>
    <col min="18" max="19" width="10.08984375" style="1" customWidth="1"/>
    <col min="20" max="21" width="9.08984375" style="1"/>
    <col min="22" max="22" width="9.08984375" style="1" customWidth="1"/>
    <col min="23" max="25" width="9.08984375" style="1" hidden="1" customWidth="1"/>
    <col min="26" max="27" width="9.08984375" style="1" customWidth="1"/>
    <col min="28" max="31" width="9.08984375" style="1"/>
    <col min="32" max="32" width="0" style="1" hidden="1" customWidth="1"/>
    <col min="33" max="16384" width="9.08984375" style="1"/>
  </cols>
  <sheetData>
    <row r="1" spans="1:27" x14ac:dyDescent="0.35">
      <c r="G1" s="34"/>
      <c r="H1" s="34"/>
      <c r="I1" s="34"/>
      <c r="J1" s="44"/>
      <c r="K1" s="34"/>
      <c r="L1" s="34"/>
      <c r="M1" s="34"/>
      <c r="N1" s="34"/>
      <c r="O1" s="34"/>
      <c r="P1" s="34"/>
    </row>
    <row r="2" spans="1:27" s="41" customFormat="1" ht="15" customHeight="1" x14ac:dyDescent="0.4">
      <c r="C2" s="42"/>
      <c r="D2" s="42"/>
      <c r="E2" s="42"/>
      <c r="F2" s="42"/>
      <c r="G2" s="242" t="s">
        <v>164</v>
      </c>
      <c r="H2" s="242"/>
      <c r="I2" s="242"/>
      <c r="J2" s="242"/>
      <c r="K2" s="242"/>
      <c r="L2" s="242"/>
      <c r="M2" s="242"/>
      <c r="N2" s="242"/>
      <c r="O2" s="242"/>
      <c r="P2" s="242"/>
    </row>
    <row r="3" spans="1:27" ht="12.75" customHeight="1" x14ac:dyDescent="0.7">
      <c r="G3" s="34"/>
      <c r="H3" s="34"/>
      <c r="I3" s="34"/>
      <c r="J3" s="44"/>
      <c r="K3" s="34"/>
      <c r="L3" s="34"/>
      <c r="M3" s="34"/>
      <c r="N3" s="34"/>
      <c r="O3" s="34"/>
      <c r="P3" s="34"/>
      <c r="U3" s="113"/>
    </row>
    <row r="4" spans="1:27" s="41" customFormat="1" ht="15" customHeight="1" x14ac:dyDescent="0.4">
      <c r="C4" s="42"/>
      <c r="D4" s="42"/>
      <c r="E4" s="42"/>
      <c r="F4" s="42"/>
      <c r="G4" s="232" t="s">
        <v>165</v>
      </c>
      <c r="H4" s="232"/>
      <c r="I4" s="232"/>
      <c r="J4" s="232"/>
      <c r="K4" s="232"/>
      <c r="L4" s="232"/>
      <c r="M4" s="232"/>
      <c r="N4" s="232"/>
      <c r="O4" s="232"/>
      <c r="P4" s="232"/>
    </row>
    <row r="5" spans="1:27" x14ac:dyDescent="0.35">
      <c r="R5" s="65"/>
    </row>
    <row r="6" spans="1:27" ht="14" x14ac:dyDescent="0.3">
      <c r="I6" s="47" t="s">
        <v>78</v>
      </c>
      <c r="J6" s="48"/>
      <c r="K6" s="48"/>
      <c r="L6" s="48"/>
      <c r="M6" s="48"/>
      <c r="N6" s="48"/>
      <c r="O6" s="48"/>
      <c r="P6" s="49"/>
      <c r="R6" s="65"/>
    </row>
    <row r="7" spans="1:27" ht="14" x14ac:dyDescent="0.3">
      <c r="I7" s="50" t="s">
        <v>74</v>
      </c>
      <c r="J7" s="51"/>
      <c r="L7" s="29"/>
      <c r="M7" s="52" t="s">
        <v>73</v>
      </c>
      <c r="O7" s="30"/>
      <c r="P7" s="53"/>
    </row>
    <row r="8" spans="1:27" ht="14" x14ac:dyDescent="0.3">
      <c r="I8" s="54"/>
      <c r="J8" s="55"/>
      <c r="K8" s="55"/>
      <c r="L8" s="55"/>
      <c r="M8" s="55"/>
      <c r="N8" s="55"/>
      <c r="O8" s="55"/>
      <c r="P8" s="56"/>
      <c r="R8" s="65"/>
      <c r="S8" s="170"/>
    </row>
    <row r="9" spans="1:27" thickBot="1" x14ac:dyDescent="0.35">
      <c r="J9" s="1"/>
    </row>
    <row r="10" spans="1:27" thickBot="1" x14ac:dyDescent="0.35">
      <c r="A10" s="11" t="s">
        <v>63</v>
      </c>
      <c r="J10" s="1"/>
      <c r="K10" s="88" t="s">
        <v>70</v>
      </c>
      <c r="L10" s="25"/>
      <c r="M10" s="88" t="s">
        <v>69</v>
      </c>
      <c r="N10" s="25"/>
      <c r="O10" s="25"/>
      <c r="T10" s="239" t="s">
        <v>147</v>
      </c>
      <c r="U10" s="240"/>
      <c r="V10" s="240"/>
      <c r="W10" s="240"/>
      <c r="X10" s="240"/>
      <c r="Y10" s="240"/>
      <c r="Z10" s="240"/>
      <c r="AA10" s="241"/>
    </row>
    <row r="11" spans="1:27" ht="14" x14ac:dyDescent="0.3">
      <c r="A11" s="11"/>
      <c r="J11" s="1"/>
      <c r="K11" s="88"/>
      <c r="L11" s="25"/>
      <c r="M11" s="88" t="s">
        <v>103</v>
      </c>
      <c r="N11" s="25"/>
      <c r="O11" s="88" t="s">
        <v>103</v>
      </c>
      <c r="Q11" s="15"/>
      <c r="T11" s="145" t="s">
        <v>146</v>
      </c>
      <c r="U11" s="150">
        <v>60</v>
      </c>
      <c r="V11" s="150">
        <v>45</v>
      </c>
      <c r="W11" s="146"/>
      <c r="X11" s="146">
        <v>30</v>
      </c>
      <c r="Y11" s="146">
        <v>15</v>
      </c>
      <c r="Z11" s="153">
        <v>30</v>
      </c>
      <c r="AA11" s="154">
        <v>15</v>
      </c>
    </row>
    <row r="12" spans="1:27" ht="14" x14ac:dyDescent="0.3">
      <c r="A12" s="1" t="s">
        <v>0</v>
      </c>
      <c r="B12" s="9">
        <v>15</v>
      </c>
      <c r="C12" s="9">
        <v>30</v>
      </c>
      <c r="D12" s="9">
        <v>45</v>
      </c>
      <c r="E12" s="9">
        <v>60</v>
      </c>
      <c r="G12" s="86" t="s">
        <v>1</v>
      </c>
      <c r="H12" s="25"/>
      <c r="I12" s="28" t="s">
        <v>71</v>
      </c>
      <c r="J12" s="1"/>
      <c r="K12" s="162">
        <v>60</v>
      </c>
      <c r="M12" s="16"/>
      <c r="T12" s="132" t="s">
        <v>69</v>
      </c>
      <c r="U12" s="151" t="e">
        <f>60/K12*M73</f>
        <v>#DIV/0!</v>
      </c>
      <c r="V12" s="151" t="e">
        <f>+'45 Minutes'!M73</f>
        <v>#DIV/0!</v>
      </c>
      <c r="W12" s="147"/>
      <c r="X12" s="148" t="e">
        <f>+(60-30)/K12*M73</f>
        <v>#DIV/0!</v>
      </c>
      <c r="Y12" s="148" t="e">
        <f>+(60-45)/K12*M73</f>
        <v>#DIV/0!</v>
      </c>
      <c r="Z12" s="152" t="e">
        <f>+'30 Minutes'!M73</f>
        <v>#DIV/0!</v>
      </c>
      <c r="AA12" s="149" t="e">
        <f>+'15 Minutes'!M73</f>
        <v>#DIV/0!</v>
      </c>
    </row>
    <row r="13" spans="1:27" thickBot="1" x14ac:dyDescent="0.35">
      <c r="A13" s="11"/>
      <c r="G13" s="25"/>
      <c r="H13" s="25"/>
      <c r="I13" s="25"/>
      <c r="J13" s="1"/>
      <c r="K13" s="15"/>
      <c r="M13" s="15"/>
      <c r="T13" s="128" t="s">
        <v>158</v>
      </c>
      <c r="U13" s="131" t="e">
        <f>+U12</f>
        <v>#DIV/0!</v>
      </c>
      <c r="V13" s="131" t="e">
        <f>+'45 Minutes'!M75</f>
        <v>#DIV/0!</v>
      </c>
      <c r="W13" s="144"/>
      <c r="X13" s="144"/>
      <c r="Y13" s="144"/>
      <c r="Z13" s="141" t="e">
        <f>+'30 Minutes'!M75</f>
        <v>#DIV/0!</v>
      </c>
      <c r="AA13" s="142" t="e">
        <f>+'15 Minutes'!M75</f>
        <v>#DIV/0!</v>
      </c>
    </row>
    <row r="14" spans="1:27" ht="14" x14ac:dyDescent="0.3">
      <c r="A14" s="1" t="s">
        <v>50</v>
      </c>
      <c r="B14" s="2">
        <v>7.48</v>
      </c>
      <c r="C14" s="2">
        <v>7.48</v>
      </c>
      <c r="D14" s="2">
        <v>7.48</v>
      </c>
      <c r="E14" s="2">
        <v>7.48</v>
      </c>
      <c r="G14" s="86" t="s">
        <v>6</v>
      </c>
      <c r="H14" s="25"/>
      <c r="I14" s="87" t="s">
        <v>88</v>
      </c>
      <c r="J14" s="1"/>
      <c r="K14" s="79">
        <v>8.91</v>
      </c>
      <c r="M14" s="24">
        <f>+(K14/60)*K12</f>
        <v>8.91</v>
      </c>
      <c r="N14" s="28"/>
      <c r="O14" s="83" t="str">
        <f>IF(K14&gt;=Sheet1!$C$1,"",IF(K14=0,"",Sheet1!$E$1))</f>
        <v/>
      </c>
      <c r="T14" s="65"/>
    </row>
    <row r="15" spans="1:27" thickBot="1" x14ac:dyDescent="0.35">
      <c r="B15" s="2"/>
      <c r="G15" s="25"/>
      <c r="H15" s="25"/>
      <c r="I15" s="25"/>
      <c r="J15" s="1"/>
      <c r="K15" s="34"/>
      <c r="M15" s="25"/>
      <c r="N15" s="25"/>
      <c r="O15" s="25"/>
      <c r="P15" s="25"/>
      <c r="Q15" s="25"/>
    </row>
    <row r="16" spans="1:27" thickBot="1" x14ac:dyDescent="0.35">
      <c r="A16" s="1" t="s">
        <v>13</v>
      </c>
      <c r="B16" s="2"/>
      <c r="G16" s="86" t="s">
        <v>6</v>
      </c>
      <c r="H16" s="25"/>
      <c r="I16" s="87" t="s">
        <v>87</v>
      </c>
      <c r="J16" s="1"/>
      <c r="K16" s="79">
        <v>0</v>
      </c>
      <c r="M16" s="23">
        <f>+K16/60*K12</f>
        <v>0</v>
      </c>
      <c r="N16" s="25"/>
      <c r="O16" s="25"/>
      <c r="P16" s="25"/>
      <c r="T16" s="167" t="s">
        <v>163</v>
      </c>
      <c r="U16" s="168"/>
      <c r="V16" s="168"/>
      <c r="W16" s="168"/>
      <c r="X16" s="168"/>
      <c r="Y16" s="168"/>
      <c r="Z16" s="168"/>
      <c r="AA16" s="169"/>
    </row>
    <row r="17" spans="1:32" ht="14" x14ac:dyDescent="0.3">
      <c r="A17" s="11"/>
      <c r="G17" s="25"/>
      <c r="H17" s="25"/>
      <c r="I17" s="25"/>
      <c r="J17" s="1"/>
      <c r="K17" s="15"/>
      <c r="M17" s="15"/>
      <c r="T17" s="74"/>
      <c r="U17" s="14"/>
      <c r="V17" s="14"/>
      <c r="W17" s="14"/>
      <c r="X17" s="14"/>
      <c r="Y17" s="14"/>
      <c r="Z17" s="14"/>
      <c r="AA17" s="75"/>
    </row>
    <row r="18" spans="1:32" ht="14" x14ac:dyDescent="0.3">
      <c r="A18" s="1" t="s">
        <v>55</v>
      </c>
      <c r="B18" s="3">
        <v>0.02</v>
      </c>
      <c r="C18" s="3">
        <v>0.02</v>
      </c>
      <c r="D18" s="3">
        <v>0.02</v>
      </c>
      <c r="E18" s="3">
        <v>0.02</v>
      </c>
      <c r="F18" s="3"/>
      <c r="G18" s="25"/>
      <c r="H18" s="25"/>
      <c r="I18" s="28" t="s">
        <v>68</v>
      </c>
      <c r="J18" s="1"/>
      <c r="K18" s="36">
        <v>0</v>
      </c>
      <c r="M18" s="24">
        <f>+M14*K18</f>
        <v>0</v>
      </c>
      <c r="N18" s="25"/>
      <c r="O18" s="23">
        <f>+M14+M16+M18</f>
        <v>8.91</v>
      </c>
      <c r="P18" s="25"/>
      <c r="Q18" s="25"/>
      <c r="T18" s="163" t="s">
        <v>159</v>
      </c>
      <c r="U18" s="143"/>
      <c r="V18" s="143"/>
      <c r="W18" s="14"/>
      <c r="X18" s="14"/>
      <c r="Y18" s="14"/>
      <c r="Z18" s="79">
        <v>9.5</v>
      </c>
      <c r="AA18" s="164"/>
      <c r="AC18" s="89"/>
    </row>
    <row r="19" spans="1:32" thickBot="1" x14ac:dyDescent="0.35">
      <c r="A19" s="11"/>
      <c r="G19" s="25"/>
      <c r="H19" s="25"/>
      <c r="I19" s="25"/>
      <c r="J19" s="1"/>
      <c r="K19" s="15"/>
      <c r="M19" s="15"/>
      <c r="T19" s="165"/>
      <c r="U19" s="166"/>
      <c r="V19" s="166"/>
      <c r="W19" s="166"/>
      <c r="X19" s="166"/>
      <c r="Y19" s="166"/>
      <c r="Z19" s="166"/>
      <c r="AA19" s="129"/>
    </row>
    <row r="20" spans="1:32" ht="15.75" customHeight="1" thickBot="1" x14ac:dyDescent="0.35">
      <c r="A20" s="1" t="s">
        <v>2</v>
      </c>
      <c r="B20" s="2">
        <v>2</v>
      </c>
      <c r="C20" s="2">
        <v>2</v>
      </c>
      <c r="D20" s="2">
        <v>2</v>
      </c>
      <c r="E20" s="2">
        <v>2</v>
      </c>
      <c r="G20" s="86" t="s">
        <v>4</v>
      </c>
      <c r="H20" s="25"/>
      <c r="I20" s="28" t="s">
        <v>65</v>
      </c>
      <c r="J20" s="1"/>
      <c r="K20" s="33">
        <v>3.89</v>
      </c>
      <c r="M20" s="16"/>
      <c r="P20" s="234" t="s">
        <v>100</v>
      </c>
      <c r="Q20" s="235"/>
      <c r="R20" s="236"/>
      <c r="S20" s="156"/>
      <c r="T20" s="243" t="s">
        <v>147</v>
      </c>
      <c r="U20" s="244"/>
      <c r="V20" s="244"/>
      <c r="W20" s="244"/>
      <c r="X20" s="244"/>
      <c r="Y20" s="244"/>
      <c r="Z20" s="244"/>
      <c r="AA20" s="245"/>
    </row>
    <row r="21" spans="1:32" ht="14" x14ac:dyDescent="0.3">
      <c r="B21" s="2"/>
      <c r="G21" s="86"/>
      <c r="H21" s="25"/>
      <c r="I21" s="25"/>
      <c r="J21" s="1"/>
      <c r="K21" s="34"/>
      <c r="M21" s="16"/>
      <c r="P21" s="74"/>
      <c r="Q21" s="14"/>
      <c r="R21" s="75"/>
      <c r="S21" s="14"/>
      <c r="T21" s="145" t="s">
        <v>146</v>
      </c>
      <c r="U21" s="150">
        <v>60</v>
      </c>
      <c r="V21" s="150">
        <v>45</v>
      </c>
      <c r="W21" s="146"/>
      <c r="X21" s="146">
        <v>30</v>
      </c>
      <c r="Y21" s="146">
        <v>15</v>
      </c>
      <c r="Z21" s="153">
        <v>30</v>
      </c>
      <c r="AA21" s="154">
        <v>15</v>
      </c>
    </row>
    <row r="22" spans="1:32" ht="14" x14ac:dyDescent="0.3">
      <c r="A22" s="1" t="s">
        <v>3</v>
      </c>
      <c r="B22" s="8">
        <v>25</v>
      </c>
      <c r="C22" s="8">
        <v>25</v>
      </c>
      <c r="D22" s="8">
        <v>25</v>
      </c>
      <c r="E22" s="8">
        <v>25</v>
      </c>
      <c r="G22" s="86" t="s">
        <v>5</v>
      </c>
      <c r="H22" s="25"/>
      <c r="I22" s="64" t="s">
        <v>120</v>
      </c>
      <c r="J22" s="1"/>
      <c r="K22" s="35"/>
      <c r="M22" s="16"/>
      <c r="O22" s="16"/>
      <c r="P22" s="77" t="s">
        <v>102</v>
      </c>
      <c r="Q22" s="57" t="e">
        <f>60/Q24*K20</f>
        <v>#DIV/0!</v>
      </c>
      <c r="R22" s="69"/>
      <c r="S22" s="16"/>
      <c r="T22" s="132" t="s">
        <v>69</v>
      </c>
      <c r="U22" s="151" t="e">
        <f>+'60 minutes'!M73</f>
        <v>#DIV/0!</v>
      </c>
      <c r="V22" s="151" t="e">
        <f>+'45 Minutes (2)'!M73</f>
        <v>#DIV/0!</v>
      </c>
      <c r="W22" s="147"/>
      <c r="X22" s="148"/>
      <c r="Y22" s="148"/>
      <c r="Z22" s="152" t="e">
        <f>+'30 Minutes (2)'!M73</f>
        <v>#DIV/0!</v>
      </c>
      <c r="AA22" s="149" t="e">
        <f>+'15 Minutes (2)'!M73</f>
        <v>#DIV/0!</v>
      </c>
    </row>
    <row r="23" spans="1:32" thickBot="1" x14ac:dyDescent="0.35">
      <c r="B23" s="2"/>
      <c r="G23" s="86"/>
      <c r="H23" s="25"/>
      <c r="I23" s="25"/>
      <c r="J23" s="1"/>
      <c r="O23" s="16"/>
      <c r="P23" s="68"/>
      <c r="Q23" s="58"/>
      <c r="R23" s="69"/>
      <c r="S23" s="16"/>
      <c r="T23" s="128" t="s">
        <v>158</v>
      </c>
      <c r="U23" s="131" t="e">
        <f>+'60 minutes'!M75</f>
        <v>#DIV/0!</v>
      </c>
      <c r="V23" s="131" t="e">
        <f>+'45 Minutes (2)'!M75</f>
        <v>#DIV/0!</v>
      </c>
      <c r="W23" s="144"/>
      <c r="X23" s="144"/>
      <c r="Y23" s="144"/>
      <c r="Z23" s="141" t="e">
        <f>+'30 Minutes (2)'!M75</f>
        <v>#DIV/0!</v>
      </c>
      <c r="AA23" s="142" t="e">
        <f>+'15 Minutes (2)'!M75</f>
        <v>#DIV/0!</v>
      </c>
    </row>
    <row r="24" spans="1:32" ht="14" x14ac:dyDescent="0.3">
      <c r="A24" s="1" t="s">
        <v>11</v>
      </c>
      <c r="B24" s="2">
        <f>B20/B22*60</f>
        <v>4.8</v>
      </c>
      <c r="C24" s="2">
        <f>C20/C22*60</f>
        <v>4.8</v>
      </c>
      <c r="D24" s="2">
        <f t="shared" ref="D24:E24" si="0">D20/D22*60</f>
        <v>4.8</v>
      </c>
      <c r="E24" s="2">
        <f t="shared" si="0"/>
        <v>4.8</v>
      </c>
      <c r="G24" s="86" t="s">
        <v>1</v>
      </c>
      <c r="H24" s="25"/>
      <c r="I24" s="64" t="s">
        <v>11</v>
      </c>
      <c r="J24" s="1"/>
      <c r="K24" s="23" t="e">
        <f>+(K20/K22)*60</f>
        <v>#DIV/0!</v>
      </c>
      <c r="M24" s="24" t="e">
        <f>+(K14+K16+M18)*(K24/60)</f>
        <v>#DIV/0!</v>
      </c>
      <c r="N24" s="25"/>
      <c r="O24" s="26"/>
      <c r="P24" s="76" t="s">
        <v>101</v>
      </c>
      <c r="Q24" s="78">
        <v>0</v>
      </c>
      <c r="R24" s="70"/>
      <c r="S24" s="22"/>
    </row>
    <row r="25" spans="1:32" thickBot="1" x14ac:dyDescent="0.35">
      <c r="B25" s="2"/>
      <c r="G25" s="86"/>
      <c r="H25" s="25"/>
      <c r="I25" s="25"/>
      <c r="J25" s="1"/>
      <c r="M25" s="25"/>
      <c r="N25" s="25"/>
      <c r="O25" s="26"/>
      <c r="P25" s="71"/>
      <c r="Q25" s="72"/>
      <c r="R25" s="73"/>
      <c r="S25" s="16"/>
      <c r="T25" s="16"/>
      <c r="U25" s="16"/>
      <c r="V25" s="16"/>
      <c r="W25" s="16"/>
    </row>
    <row r="26" spans="1:32" ht="14" x14ac:dyDescent="0.3">
      <c r="A26" s="10" t="s">
        <v>64</v>
      </c>
      <c r="B26" s="2">
        <v>4</v>
      </c>
      <c r="C26" s="2">
        <v>4</v>
      </c>
      <c r="D26" s="2">
        <v>4</v>
      </c>
      <c r="E26" s="2">
        <v>4</v>
      </c>
      <c r="G26" s="86" t="s">
        <v>1</v>
      </c>
      <c r="H26" s="25"/>
      <c r="I26" s="64" t="s">
        <v>125</v>
      </c>
      <c r="J26" s="1"/>
      <c r="K26" s="33">
        <v>0</v>
      </c>
      <c r="M26" s="24">
        <f>+(K14+K16)*(K26/60)</f>
        <v>0</v>
      </c>
      <c r="N26" s="25"/>
      <c r="P26" s="27"/>
      <c r="Q26" s="26"/>
      <c r="R26" s="22"/>
      <c r="S26" s="22"/>
      <c r="T26" s="16"/>
      <c r="U26" s="16"/>
      <c r="V26" s="16"/>
      <c r="W26" s="16"/>
    </row>
    <row r="27" spans="1:32" ht="14" x14ac:dyDescent="0.3">
      <c r="B27" s="2"/>
      <c r="G27" s="86"/>
      <c r="H27" s="25"/>
      <c r="I27" s="25"/>
      <c r="J27" s="1"/>
      <c r="K27" s="34"/>
      <c r="M27" s="25"/>
      <c r="N27" s="25"/>
      <c r="P27" s="25"/>
      <c r="Q27" s="25"/>
      <c r="AF27" s="172" t="e">
        <f>+O18+M24</f>
        <v>#DIV/0!</v>
      </c>
    </row>
    <row r="28" spans="1:32" ht="14" x14ac:dyDescent="0.3">
      <c r="A28" s="1" t="s">
        <v>14</v>
      </c>
      <c r="B28" s="3">
        <v>5.0000000000000001E-3</v>
      </c>
      <c r="C28" s="3">
        <v>5.0000000000000001E-3</v>
      </c>
      <c r="D28" s="3">
        <v>5.0000000000000001E-3</v>
      </c>
      <c r="E28" s="3">
        <v>5.0000000000000001E-3</v>
      </c>
      <c r="F28" s="3"/>
      <c r="G28" s="96" t="s">
        <v>123</v>
      </c>
      <c r="I28" s="25"/>
      <c r="J28" s="1"/>
      <c r="K28" s="34"/>
      <c r="M28" s="25"/>
      <c r="N28" s="25"/>
      <c r="O28" s="25"/>
      <c r="P28" s="25"/>
      <c r="Q28" s="25"/>
    </row>
    <row r="29" spans="1:32" x14ac:dyDescent="0.35">
      <c r="A29" s="1" t="s">
        <v>51</v>
      </c>
      <c r="B29" s="3">
        <v>1.2500000000000001E-2</v>
      </c>
      <c r="C29" s="3">
        <v>1.2500000000000001E-2</v>
      </c>
      <c r="D29" s="3">
        <v>1.2500000000000001E-2</v>
      </c>
      <c r="E29" s="3">
        <v>1.2500000000000001E-2</v>
      </c>
      <c r="F29" s="3"/>
      <c r="G29" s="101"/>
      <c r="H29" s="25"/>
      <c r="I29" s="64" t="s">
        <v>16</v>
      </c>
      <c r="J29" s="1"/>
      <c r="K29" s="37">
        <v>0.08</v>
      </c>
      <c r="M29" s="24" t="e">
        <f>+(O18+M24+M26)*K29</f>
        <v>#DIV/0!</v>
      </c>
      <c r="N29" s="25"/>
      <c r="O29" s="25"/>
      <c r="P29" s="25"/>
      <c r="Q29" s="25"/>
    </row>
    <row r="30" spans="1:32" x14ac:dyDescent="0.35">
      <c r="A30" s="1" t="s">
        <v>15</v>
      </c>
      <c r="B30" s="3">
        <v>0.1208</v>
      </c>
      <c r="C30" s="3">
        <v>0.1208</v>
      </c>
      <c r="D30" s="3">
        <v>0.1208</v>
      </c>
      <c r="E30" s="3">
        <v>0.1208</v>
      </c>
      <c r="F30" s="3"/>
      <c r="G30" s="101"/>
      <c r="H30" s="25"/>
      <c r="I30" s="25" t="s">
        <v>14</v>
      </c>
      <c r="J30" s="1"/>
      <c r="K30" s="37">
        <v>0.03</v>
      </c>
      <c r="M30" s="24" t="e">
        <f>+$AF$27*K30</f>
        <v>#DIV/0!</v>
      </c>
      <c r="N30" s="25"/>
      <c r="O30" s="173" t="e">
        <f>+O18+M24+M29+M30+M26</f>
        <v>#DIV/0!</v>
      </c>
      <c r="P30" s="25"/>
      <c r="Q30" s="25"/>
    </row>
    <row r="31" spans="1:32" ht="14" x14ac:dyDescent="0.3">
      <c r="B31" s="3"/>
      <c r="C31" s="3"/>
      <c r="D31" s="3"/>
      <c r="E31" s="3"/>
      <c r="F31" s="3"/>
      <c r="G31" s="25"/>
      <c r="H31" s="25"/>
      <c r="I31" s="25"/>
      <c r="J31" s="1"/>
      <c r="K31" s="100"/>
      <c r="L31" s="89"/>
      <c r="M31" s="98"/>
      <c r="N31" s="25"/>
      <c r="O31" s="25"/>
      <c r="P31" s="25"/>
      <c r="Q31" s="25"/>
    </row>
    <row r="32" spans="1:32" ht="14" x14ac:dyDescent="0.3">
      <c r="A32" s="1" t="s">
        <v>29</v>
      </c>
      <c r="B32" s="3">
        <v>2.5000000000000001E-3</v>
      </c>
      <c r="C32" s="3">
        <v>2.5000000000000001E-3</v>
      </c>
      <c r="D32" s="3">
        <v>2.5000000000000001E-3</v>
      </c>
      <c r="E32" s="3">
        <v>2.5000000000000001E-3</v>
      </c>
      <c r="F32" s="3"/>
      <c r="G32" s="25"/>
      <c r="H32" s="25"/>
      <c r="I32" s="64" t="s">
        <v>98</v>
      </c>
      <c r="J32" s="1"/>
      <c r="K32" s="90">
        <v>0.1207</v>
      </c>
      <c r="M32" s="91" t="e">
        <f>+$O$30*K32</f>
        <v>#DIV/0!</v>
      </c>
      <c r="N32" s="25"/>
      <c r="O32" s="25"/>
      <c r="P32" s="25"/>
      <c r="Q32" s="25"/>
    </row>
    <row r="33" spans="1:20" ht="14" x14ac:dyDescent="0.3">
      <c r="A33" s="1" t="s">
        <v>16</v>
      </c>
      <c r="B33" s="3">
        <v>0.08</v>
      </c>
      <c r="C33" s="3">
        <v>0.08</v>
      </c>
      <c r="D33" s="3">
        <v>0.08</v>
      </c>
      <c r="E33" s="3">
        <v>0.08</v>
      </c>
      <c r="F33" s="3"/>
      <c r="G33" s="25"/>
      <c r="H33" s="25"/>
      <c r="I33" s="64" t="s">
        <v>107</v>
      </c>
      <c r="J33" s="1"/>
      <c r="K33" s="37">
        <v>1.7299999999999999E-2</v>
      </c>
      <c r="M33" s="91" t="e">
        <f t="shared" ref="M33:M35" si="1">+$O$30*K33</f>
        <v>#DIV/0!</v>
      </c>
      <c r="N33" s="25"/>
      <c r="O33" s="25"/>
      <c r="P33" s="25"/>
      <c r="Q33" s="25"/>
    </row>
    <row r="34" spans="1:20" ht="14" x14ac:dyDescent="0.3">
      <c r="B34" s="2"/>
      <c r="G34" s="25"/>
      <c r="H34" s="25"/>
      <c r="I34" s="64" t="s">
        <v>124</v>
      </c>
      <c r="J34" s="1"/>
      <c r="K34" s="38">
        <v>2.9000000000000001E-2</v>
      </c>
      <c r="M34" s="91" t="e">
        <f t="shared" si="1"/>
        <v>#DIV/0!</v>
      </c>
      <c r="N34" s="25"/>
      <c r="O34" s="25"/>
      <c r="P34" s="25"/>
      <c r="Q34" s="25"/>
    </row>
    <row r="35" spans="1:20" ht="14" x14ac:dyDescent="0.3">
      <c r="A35" s="1" t="s">
        <v>22</v>
      </c>
      <c r="B35" s="2"/>
      <c r="G35" s="25"/>
      <c r="H35" s="25"/>
      <c r="I35" s="64" t="s">
        <v>145</v>
      </c>
      <c r="J35" s="1"/>
      <c r="K35" s="37">
        <v>3.0000000000000001E-3</v>
      </c>
      <c r="M35" s="91" t="e">
        <f t="shared" si="1"/>
        <v>#DIV/0!</v>
      </c>
      <c r="N35" s="25"/>
      <c r="O35" s="24" t="e">
        <f>SUM(M32:M35)</f>
        <v>#DIV/0!</v>
      </c>
      <c r="P35" s="25"/>
      <c r="Q35" s="25"/>
    </row>
    <row r="36" spans="1:20" ht="14" x14ac:dyDescent="0.3">
      <c r="A36" s="1" t="s">
        <v>23</v>
      </c>
      <c r="B36" s="4">
        <v>4.0000000000000001E-3</v>
      </c>
      <c r="C36" s="4">
        <v>4.0000000000000001E-3</v>
      </c>
      <c r="D36" s="4">
        <v>4.0000000000000001E-3</v>
      </c>
      <c r="E36" s="4">
        <v>4.0000000000000001E-3</v>
      </c>
      <c r="F36" s="4"/>
      <c r="G36" s="25"/>
      <c r="H36" s="25"/>
      <c r="I36" s="25"/>
      <c r="J36" s="1"/>
      <c r="K36" s="39"/>
      <c r="M36" s="30"/>
      <c r="N36" s="25"/>
      <c r="O36" s="25"/>
      <c r="P36" s="25"/>
      <c r="Q36" s="25"/>
    </row>
    <row r="37" spans="1:20" ht="14" x14ac:dyDescent="0.3">
      <c r="A37" s="1" t="s">
        <v>24</v>
      </c>
      <c r="B37" s="4">
        <v>0.01</v>
      </c>
      <c r="C37" s="4">
        <v>0.01</v>
      </c>
      <c r="D37" s="4">
        <v>0.01</v>
      </c>
      <c r="E37" s="4">
        <v>0.01</v>
      </c>
      <c r="F37" s="4"/>
      <c r="G37" s="25"/>
      <c r="H37" s="25"/>
      <c r="I37" s="64" t="s">
        <v>121</v>
      </c>
      <c r="J37" s="1"/>
      <c r="K37" s="35">
        <v>0.35</v>
      </c>
      <c r="M37" s="24">
        <f>+K20*K37</f>
        <v>1.3614999999999999</v>
      </c>
      <c r="N37" s="25"/>
      <c r="O37" s="25"/>
      <c r="P37" s="25"/>
    </row>
    <row r="38" spans="1:20" x14ac:dyDescent="0.35">
      <c r="B38" s="4"/>
      <c r="C38" s="4"/>
      <c r="D38" s="4"/>
      <c r="E38" s="4"/>
      <c r="F38" s="4"/>
      <c r="G38" s="101"/>
      <c r="H38" s="25"/>
      <c r="I38" s="64" t="s">
        <v>126</v>
      </c>
      <c r="J38" s="1"/>
      <c r="K38" s="35">
        <v>0</v>
      </c>
      <c r="M38" s="24">
        <f>+K38</f>
        <v>0</v>
      </c>
      <c r="N38" s="25"/>
      <c r="O38" s="95">
        <f>SUM(M37:M38)</f>
        <v>1.3614999999999999</v>
      </c>
      <c r="P38" s="25"/>
      <c r="Q38" s="94"/>
      <c r="T38" s="84"/>
    </row>
    <row r="39" spans="1:20" ht="14" x14ac:dyDescent="0.3">
      <c r="B39" s="4"/>
      <c r="C39" s="4"/>
      <c r="D39" s="4"/>
      <c r="E39" s="4"/>
      <c r="F39" s="4"/>
      <c r="G39" s="25"/>
      <c r="H39" s="25"/>
      <c r="I39" s="64"/>
      <c r="J39" s="1"/>
      <c r="K39" s="99"/>
      <c r="L39" s="89"/>
      <c r="M39" s="27"/>
      <c r="N39" s="93"/>
      <c r="O39" s="27"/>
      <c r="P39" s="25"/>
      <c r="Q39" s="94"/>
      <c r="T39" s="84"/>
    </row>
    <row r="40" spans="1:20" ht="14" x14ac:dyDescent="0.3">
      <c r="B40" s="4"/>
      <c r="C40" s="4"/>
      <c r="D40" s="4"/>
      <c r="E40" s="4"/>
      <c r="F40" s="4"/>
      <c r="G40" s="25"/>
      <c r="H40" s="25"/>
      <c r="I40" s="64"/>
      <c r="J40" s="1"/>
      <c r="K40" s="99"/>
      <c r="L40" s="89"/>
      <c r="M40" s="27"/>
      <c r="N40" s="93"/>
      <c r="O40" s="27"/>
      <c r="P40" s="25"/>
      <c r="Q40" s="82" t="e">
        <f>+O30+O35+O38</f>
        <v>#DIV/0!</v>
      </c>
      <c r="S40" s="84" t="s">
        <v>76</v>
      </c>
    </row>
    <row r="41" spans="1:20" ht="14" x14ac:dyDescent="0.3">
      <c r="A41" s="1" t="s">
        <v>25</v>
      </c>
      <c r="B41" s="4">
        <v>0.01</v>
      </c>
      <c r="C41" s="4">
        <v>0.01</v>
      </c>
      <c r="D41" s="4">
        <v>0.01</v>
      </c>
      <c r="E41" s="4">
        <v>0.01</v>
      </c>
      <c r="F41" s="4"/>
      <c r="G41" s="96" t="s">
        <v>114</v>
      </c>
      <c r="H41" s="25"/>
      <c r="I41" s="25"/>
      <c r="J41" s="1"/>
      <c r="K41" s="34"/>
      <c r="M41" s="25"/>
      <c r="N41" s="25"/>
      <c r="O41" s="25"/>
      <c r="P41" s="25"/>
      <c r="Q41" s="25"/>
      <c r="T41" s="25"/>
    </row>
    <row r="42" spans="1:20" ht="14" x14ac:dyDescent="0.3">
      <c r="A42" s="1" t="s">
        <v>26</v>
      </c>
      <c r="B42" s="4">
        <v>7.4999999999999997E-3</v>
      </c>
      <c r="C42" s="4">
        <v>7.4999999999999997E-3</v>
      </c>
      <c r="D42" s="4">
        <v>7.4999999999999997E-3</v>
      </c>
      <c r="E42" s="4">
        <v>7.4999999999999997E-3</v>
      </c>
      <c r="F42" s="4"/>
      <c r="G42" s="25"/>
      <c r="H42" s="25"/>
      <c r="I42" s="171" t="s">
        <v>132</v>
      </c>
      <c r="J42" s="1"/>
      <c r="K42" s="37">
        <v>0.19</v>
      </c>
      <c r="M42" s="24" t="e">
        <f>+$Q$40*K42</f>
        <v>#DIV/0!</v>
      </c>
      <c r="N42" s="25"/>
      <c r="O42" s="25"/>
      <c r="P42" s="25"/>
      <c r="Q42" s="25"/>
      <c r="T42" s="25"/>
    </row>
    <row r="43" spans="1:20" ht="14" x14ac:dyDescent="0.3">
      <c r="B43" s="4"/>
      <c r="C43" s="4"/>
      <c r="D43" s="4"/>
      <c r="E43" s="4"/>
      <c r="F43" s="4"/>
      <c r="G43" s="25"/>
      <c r="H43" s="25"/>
      <c r="I43" s="64" t="s">
        <v>115</v>
      </c>
      <c r="J43" s="1"/>
      <c r="K43" s="37">
        <v>1.4999999999999999E-2</v>
      </c>
      <c r="M43" s="24" t="e">
        <f>+$Q$40*K43</f>
        <v>#DIV/0!</v>
      </c>
      <c r="N43" s="25"/>
      <c r="O43" s="25"/>
      <c r="P43" s="25"/>
      <c r="Q43" s="25"/>
      <c r="T43" s="25"/>
    </row>
    <row r="44" spans="1:20" ht="14" x14ac:dyDescent="0.3">
      <c r="B44" s="4"/>
      <c r="C44" s="4"/>
      <c r="D44" s="4"/>
      <c r="E44" s="4"/>
      <c r="F44" s="4"/>
      <c r="G44" s="25"/>
      <c r="H44" s="25"/>
      <c r="I44" s="64" t="s">
        <v>150</v>
      </c>
      <c r="J44" s="1"/>
      <c r="K44" s="37">
        <v>2.7E-2</v>
      </c>
      <c r="M44" s="24" t="e">
        <f>+$Q$40*K44</f>
        <v>#DIV/0!</v>
      </c>
      <c r="N44" s="25"/>
      <c r="O44" s="25"/>
      <c r="P44" s="25"/>
      <c r="Q44" s="25"/>
      <c r="T44" s="25"/>
    </row>
    <row r="45" spans="1:20" x14ac:dyDescent="0.35">
      <c r="B45" s="4"/>
      <c r="C45" s="4"/>
      <c r="D45" s="4"/>
      <c r="E45" s="4"/>
      <c r="F45" s="4"/>
      <c r="G45" s="101"/>
      <c r="H45" s="25"/>
      <c r="I45" s="64" t="s">
        <v>137</v>
      </c>
      <c r="J45" s="1"/>
      <c r="K45" s="37">
        <v>3.0000000000000001E-3</v>
      </c>
      <c r="M45" s="24" t="e">
        <f t="shared" ref="M45" si="2">+$Q$40*K45</f>
        <v>#DIV/0!</v>
      </c>
      <c r="N45" s="25"/>
      <c r="O45" s="25"/>
      <c r="P45" s="25"/>
      <c r="Q45" s="25"/>
      <c r="T45" s="64"/>
    </row>
    <row r="46" spans="1:20" x14ac:dyDescent="0.35">
      <c r="B46" s="4"/>
      <c r="C46" s="4"/>
      <c r="D46" s="4"/>
      <c r="E46" s="4"/>
      <c r="F46" s="4"/>
      <c r="G46" s="101"/>
      <c r="H46" s="25"/>
      <c r="I46" s="64" t="s">
        <v>149</v>
      </c>
      <c r="J46" s="1"/>
      <c r="K46" s="37">
        <v>0.01</v>
      </c>
      <c r="M46" s="24" t="e">
        <f>+$Q$40*K46</f>
        <v>#DIV/0!</v>
      </c>
      <c r="N46" s="25"/>
      <c r="O46" s="25"/>
      <c r="P46" s="25"/>
      <c r="Q46" s="25"/>
      <c r="T46" s="64"/>
    </row>
    <row r="47" spans="1:20" x14ac:dyDescent="0.35">
      <c r="A47" s="1" t="s">
        <v>33</v>
      </c>
      <c r="B47" s="4"/>
      <c r="C47" s="4"/>
      <c r="D47" s="4"/>
      <c r="E47" s="4"/>
      <c r="F47" s="4"/>
      <c r="G47" s="101"/>
      <c r="H47" s="25"/>
      <c r="I47" s="64" t="s">
        <v>99</v>
      </c>
      <c r="J47" s="1"/>
      <c r="K47" s="37">
        <v>0</v>
      </c>
      <c r="M47" s="24" t="e">
        <f>+$Q$40*K47</f>
        <v>#DIV/0!</v>
      </c>
      <c r="N47" s="25"/>
      <c r="O47" s="24" t="e">
        <f>SUM(M42:M47)</f>
        <v>#DIV/0!</v>
      </c>
      <c r="P47" s="25"/>
      <c r="Q47" s="25"/>
      <c r="T47" s="64"/>
    </row>
    <row r="48" spans="1:20" ht="14" x14ac:dyDescent="0.3">
      <c r="B48" s="4"/>
      <c r="C48" s="4"/>
      <c r="D48" s="4"/>
      <c r="E48" s="4"/>
      <c r="F48" s="4"/>
      <c r="G48" s="25"/>
      <c r="H48" s="25"/>
      <c r="I48" s="64"/>
      <c r="J48" s="1"/>
      <c r="K48" s="92"/>
      <c r="L48" s="89"/>
      <c r="M48" s="27"/>
      <c r="N48" s="25"/>
      <c r="O48" s="27"/>
      <c r="P48" s="25"/>
      <c r="Q48" s="25"/>
      <c r="T48" s="25"/>
    </row>
    <row r="49" spans="1:20" ht="14" x14ac:dyDescent="0.3">
      <c r="B49" s="4"/>
      <c r="C49" s="4"/>
      <c r="D49" s="4"/>
      <c r="E49" s="4"/>
      <c r="F49" s="4"/>
      <c r="G49" s="25"/>
      <c r="H49" s="25"/>
      <c r="I49" s="64"/>
      <c r="J49" s="1"/>
      <c r="K49" s="92"/>
      <c r="L49" s="16"/>
      <c r="M49" s="27"/>
      <c r="N49" s="93"/>
      <c r="O49" s="27"/>
      <c r="P49" s="25"/>
      <c r="Q49" s="25"/>
      <c r="T49" s="25"/>
    </row>
    <row r="50" spans="1:20" ht="14" x14ac:dyDescent="0.3">
      <c r="B50" s="4"/>
      <c r="C50" s="4"/>
      <c r="D50" s="4"/>
      <c r="E50" s="4"/>
      <c r="F50" s="4"/>
      <c r="G50" s="96" t="s">
        <v>110</v>
      </c>
      <c r="H50" s="25"/>
      <c r="I50" s="64"/>
      <c r="J50" s="1"/>
      <c r="K50" s="97"/>
      <c r="L50" s="16"/>
      <c r="M50" s="98"/>
      <c r="N50" s="25"/>
      <c r="O50" s="25"/>
      <c r="P50" s="25"/>
      <c r="Q50" s="25"/>
      <c r="T50" s="25"/>
    </row>
    <row r="51" spans="1:20" ht="14" x14ac:dyDescent="0.3">
      <c r="A51" s="1" t="s">
        <v>47</v>
      </c>
      <c r="B51" s="4">
        <v>0.15</v>
      </c>
      <c r="C51" s="4">
        <v>0.15</v>
      </c>
      <c r="D51" s="4">
        <v>0.15</v>
      </c>
      <c r="E51" s="4">
        <v>0.15</v>
      </c>
      <c r="F51" s="4"/>
      <c r="G51" s="25"/>
      <c r="H51" s="25"/>
      <c r="I51" s="28" t="s">
        <v>61</v>
      </c>
      <c r="J51" s="1"/>
      <c r="K51" s="90">
        <v>1.9E-2</v>
      </c>
      <c r="M51" s="91" t="e">
        <f>+$Q$40*K51</f>
        <v>#DIV/0!</v>
      </c>
      <c r="N51" s="25"/>
      <c r="P51" s="25"/>
      <c r="Q51" s="25"/>
      <c r="T51" s="25"/>
    </row>
    <row r="52" spans="1:20" ht="14" x14ac:dyDescent="0.3">
      <c r="A52" s="1" t="s">
        <v>27</v>
      </c>
      <c r="B52" s="4">
        <v>0.01</v>
      </c>
      <c r="C52" s="4">
        <v>0.01</v>
      </c>
      <c r="D52" s="4">
        <v>0.01</v>
      </c>
      <c r="E52" s="4">
        <v>0.01</v>
      </c>
      <c r="F52" s="4"/>
      <c r="G52" s="25"/>
      <c r="H52" s="25"/>
      <c r="I52" s="64" t="s">
        <v>117</v>
      </c>
      <c r="J52" s="1"/>
      <c r="K52" s="37">
        <v>1.9E-2</v>
      </c>
      <c r="M52" s="24" t="e">
        <f>+$Q$40*K52</f>
        <v>#DIV/0!</v>
      </c>
      <c r="N52" s="25"/>
      <c r="O52" s="25"/>
      <c r="P52" s="25"/>
      <c r="Q52" s="25"/>
      <c r="T52" s="25"/>
    </row>
    <row r="53" spans="1:20" ht="14" x14ac:dyDescent="0.3">
      <c r="A53" s="1" t="s">
        <v>34</v>
      </c>
      <c r="B53" s="4">
        <v>5.0000000000000001E-3</v>
      </c>
      <c r="C53" s="4">
        <v>5.0000000000000001E-3</v>
      </c>
      <c r="D53" s="4">
        <v>5.0000000000000001E-3</v>
      </c>
      <c r="E53" s="4">
        <v>5.0000000000000001E-3</v>
      </c>
      <c r="F53" s="4"/>
      <c r="G53" s="25"/>
      <c r="H53" s="25"/>
      <c r="I53" s="64" t="s">
        <v>26</v>
      </c>
      <c r="J53" s="1"/>
      <c r="K53" s="37">
        <v>8.0000000000000002E-3</v>
      </c>
      <c r="M53" s="24" t="e">
        <f>+$Q$40*K53</f>
        <v>#DIV/0!</v>
      </c>
      <c r="N53" s="25"/>
      <c r="O53" s="25"/>
      <c r="P53" s="25"/>
      <c r="Q53" s="25"/>
      <c r="T53" s="25"/>
    </row>
    <row r="54" spans="1:20" ht="14" x14ac:dyDescent="0.3">
      <c r="A54" s="1" t="s">
        <v>35</v>
      </c>
      <c r="B54" s="4">
        <v>0.01</v>
      </c>
      <c r="C54" s="4">
        <v>0.01</v>
      </c>
      <c r="D54" s="4">
        <v>0.01</v>
      </c>
      <c r="E54" s="4">
        <v>0.01</v>
      </c>
      <c r="F54" s="4"/>
      <c r="G54" s="25"/>
      <c r="H54" s="25"/>
      <c r="I54" s="64" t="s">
        <v>27</v>
      </c>
      <c r="J54" s="1"/>
      <c r="K54" s="37">
        <v>3.0000000000000001E-3</v>
      </c>
      <c r="M54" s="24" t="e">
        <f>+$Q$40*K54</f>
        <v>#DIV/0!</v>
      </c>
      <c r="N54" s="25"/>
      <c r="O54" s="95" t="e">
        <f>SUM(M51:M54)</f>
        <v>#DIV/0!</v>
      </c>
      <c r="P54" s="25"/>
      <c r="Q54" s="25"/>
      <c r="T54" s="25"/>
    </row>
    <row r="55" spans="1:20" ht="14" x14ac:dyDescent="0.3">
      <c r="B55" s="4"/>
      <c r="C55" s="4"/>
      <c r="D55" s="4"/>
      <c r="E55" s="4"/>
      <c r="F55" s="4"/>
      <c r="G55" s="25"/>
      <c r="H55" s="25"/>
      <c r="I55" s="64"/>
      <c r="J55" s="1"/>
      <c r="K55" s="92"/>
      <c r="L55" s="16"/>
      <c r="M55" s="27"/>
      <c r="N55" s="93"/>
      <c r="O55" s="27"/>
      <c r="P55" s="25"/>
      <c r="Q55" s="25"/>
      <c r="T55" s="25"/>
    </row>
    <row r="56" spans="1:20" ht="14" x14ac:dyDescent="0.3">
      <c r="B56" s="4"/>
      <c r="C56" s="4"/>
      <c r="D56" s="4"/>
      <c r="E56" s="4"/>
      <c r="F56" s="4"/>
      <c r="G56" s="96" t="s">
        <v>111</v>
      </c>
      <c r="H56" s="25"/>
      <c r="I56" s="64"/>
      <c r="J56" s="1"/>
      <c r="K56" s="97"/>
      <c r="L56" s="16"/>
      <c r="M56" s="98"/>
      <c r="N56" s="25"/>
      <c r="O56" s="25"/>
      <c r="P56" s="25"/>
      <c r="Q56" s="25"/>
      <c r="T56" s="25"/>
    </row>
    <row r="57" spans="1:20" ht="14" x14ac:dyDescent="0.3">
      <c r="B57" s="4"/>
      <c r="C57" s="4"/>
      <c r="D57" s="4"/>
      <c r="E57" s="4"/>
      <c r="F57" s="4"/>
      <c r="G57" s="25"/>
      <c r="H57" s="25"/>
      <c r="I57" s="171" t="s">
        <v>108</v>
      </c>
      <c r="J57" s="1"/>
      <c r="K57" s="90">
        <v>1.0999999999999999E-2</v>
      </c>
      <c r="M57" s="91" t="e">
        <f>+$Q$40*K57</f>
        <v>#DIV/0!</v>
      </c>
      <c r="N57" s="25"/>
      <c r="O57" s="25"/>
      <c r="P57" s="25"/>
      <c r="Q57" s="25"/>
      <c r="T57" s="25"/>
    </row>
    <row r="58" spans="1:20" ht="14" x14ac:dyDescent="0.3">
      <c r="B58" s="4"/>
      <c r="C58" s="4"/>
      <c r="D58" s="4"/>
      <c r="E58" s="4"/>
      <c r="F58" s="4"/>
      <c r="G58" s="25"/>
      <c r="H58" s="25"/>
      <c r="I58" s="64" t="s">
        <v>134</v>
      </c>
      <c r="J58" s="1"/>
      <c r="K58" s="37">
        <v>1.0999999999999999E-2</v>
      </c>
      <c r="M58" s="24" t="e">
        <f>+$Q$40*K58</f>
        <v>#DIV/0!</v>
      </c>
      <c r="N58" s="25"/>
      <c r="O58" s="95" t="e">
        <f>SUM(M57:M58)</f>
        <v>#DIV/0!</v>
      </c>
      <c r="P58" s="25"/>
      <c r="Q58" s="25"/>
      <c r="T58" s="25"/>
    </row>
    <row r="59" spans="1:20" ht="14" x14ac:dyDescent="0.3">
      <c r="B59" s="4"/>
      <c r="C59" s="4"/>
      <c r="D59" s="4"/>
      <c r="E59" s="4"/>
      <c r="F59" s="4"/>
      <c r="G59" s="25"/>
      <c r="H59" s="25"/>
      <c r="I59" s="64"/>
      <c r="J59" s="1"/>
      <c r="K59" s="92"/>
      <c r="L59" s="16"/>
      <c r="M59" s="27"/>
      <c r="N59" s="93"/>
      <c r="O59" s="27"/>
      <c r="P59" s="25"/>
      <c r="Q59" s="25"/>
      <c r="T59" s="25"/>
    </row>
    <row r="60" spans="1:20" ht="14" x14ac:dyDescent="0.3">
      <c r="B60" s="4"/>
      <c r="C60" s="4"/>
      <c r="D60" s="4"/>
      <c r="E60" s="4"/>
      <c r="F60" s="4"/>
      <c r="G60" s="96" t="s">
        <v>112</v>
      </c>
      <c r="H60" s="25"/>
      <c r="I60" s="64"/>
      <c r="J60" s="1"/>
      <c r="K60" s="97"/>
      <c r="L60" s="16"/>
      <c r="M60" s="98"/>
      <c r="N60" s="25"/>
      <c r="O60" s="25"/>
      <c r="P60" s="25"/>
      <c r="Q60" s="25"/>
      <c r="T60" s="25"/>
    </row>
    <row r="61" spans="1:20" ht="14" x14ac:dyDescent="0.3">
      <c r="B61" s="4"/>
      <c r="C61" s="4"/>
      <c r="D61" s="4"/>
      <c r="E61" s="4"/>
      <c r="F61" s="4"/>
      <c r="G61" s="25"/>
      <c r="H61" s="25"/>
      <c r="I61" s="64" t="s">
        <v>104</v>
      </c>
      <c r="J61" s="1"/>
      <c r="K61" s="90">
        <v>4.0000000000000001E-3</v>
      </c>
      <c r="M61" s="91" t="e">
        <f>+$Q$40*K61</f>
        <v>#DIV/0!</v>
      </c>
      <c r="N61" s="25"/>
      <c r="O61" s="25"/>
      <c r="P61" s="25"/>
      <c r="Q61" s="25"/>
      <c r="T61" s="25"/>
    </row>
    <row r="62" spans="1:20" ht="14" x14ac:dyDescent="0.3">
      <c r="B62" s="4"/>
      <c r="C62" s="4"/>
      <c r="D62" s="4"/>
      <c r="E62" s="4"/>
      <c r="F62" s="4"/>
      <c r="G62" s="25"/>
      <c r="H62" s="25"/>
      <c r="I62" s="84" t="s">
        <v>77</v>
      </c>
      <c r="J62" s="1"/>
      <c r="K62" s="37">
        <v>1.2E-2</v>
      </c>
      <c r="M62" s="24" t="e">
        <f>+$Q$40*K62</f>
        <v>#DIV/0!</v>
      </c>
      <c r="N62" s="25"/>
      <c r="O62" s="25"/>
      <c r="P62" s="25"/>
      <c r="Q62" s="25"/>
      <c r="T62" s="25"/>
    </row>
    <row r="63" spans="1:20" ht="14" x14ac:dyDescent="0.3">
      <c r="B63" s="4"/>
      <c r="C63" s="4"/>
      <c r="D63" s="4"/>
      <c r="E63" s="4"/>
      <c r="F63" s="4"/>
      <c r="G63" s="25"/>
      <c r="H63" s="25"/>
      <c r="I63" s="171" t="s">
        <v>23</v>
      </c>
      <c r="J63" s="1"/>
      <c r="K63" s="37">
        <v>0.02</v>
      </c>
      <c r="M63" s="24" t="e">
        <f>+$Q$40*K63</f>
        <v>#DIV/0!</v>
      </c>
      <c r="N63" s="25"/>
      <c r="O63" s="25"/>
      <c r="P63" s="25"/>
      <c r="Q63" s="25"/>
      <c r="T63" s="25"/>
    </row>
    <row r="64" spans="1:20" ht="14" x14ac:dyDescent="0.3">
      <c r="B64" s="4"/>
      <c r="C64" s="4"/>
      <c r="D64" s="4"/>
      <c r="E64" s="4"/>
      <c r="F64" s="4"/>
      <c r="G64" s="25"/>
      <c r="H64" s="25"/>
      <c r="I64" s="64" t="s">
        <v>109</v>
      </c>
      <c r="J64" s="1"/>
      <c r="K64" s="37">
        <v>0.01</v>
      </c>
      <c r="M64" s="24" t="e">
        <f>+$Q$40*K64</f>
        <v>#DIV/0!</v>
      </c>
      <c r="N64" s="25"/>
      <c r="O64" s="95" t="e">
        <f>SUM(M61:M64)</f>
        <v>#DIV/0!</v>
      </c>
      <c r="P64" s="25"/>
    </row>
    <row r="65" spans="1:20" ht="14" x14ac:dyDescent="0.3">
      <c r="B65" s="4"/>
      <c r="C65" s="4"/>
      <c r="D65" s="4"/>
      <c r="E65" s="4"/>
      <c r="F65" s="4"/>
      <c r="G65" s="25"/>
      <c r="H65" s="25"/>
      <c r="I65" s="64"/>
      <c r="J65" s="1"/>
      <c r="K65" s="92"/>
      <c r="L65" s="16"/>
      <c r="M65" s="27"/>
      <c r="N65" s="93"/>
      <c r="O65" s="27"/>
      <c r="P65" s="25"/>
    </row>
    <row r="66" spans="1:20" ht="14" x14ac:dyDescent="0.3">
      <c r="B66" s="4"/>
      <c r="C66" s="4"/>
      <c r="D66" s="4"/>
      <c r="E66" s="4"/>
      <c r="F66" s="4"/>
      <c r="G66" s="96" t="s">
        <v>113</v>
      </c>
      <c r="H66" s="25"/>
      <c r="I66" s="84"/>
      <c r="J66" s="1"/>
      <c r="K66" s="97"/>
      <c r="L66" s="16"/>
      <c r="M66" s="98"/>
      <c r="N66" s="25"/>
      <c r="O66" s="25"/>
      <c r="P66" s="25"/>
    </row>
    <row r="67" spans="1:20" ht="14" x14ac:dyDescent="0.3">
      <c r="B67" s="4"/>
      <c r="C67" s="4"/>
      <c r="D67" s="4"/>
      <c r="E67" s="4"/>
      <c r="F67" s="4"/>
      <c r="G67" s="96"/>
      <c r="H67" s="25"/>
      <c r="I67" s="64" t="s">
        <v>118</v>
      </c>
      <c r="J67" s="1"/>
      <c r="K67" s="37">
        <v>5.0000000000000001E-3</v>
      </c>
      <c r="L67" s="16"/>
      <c r="M67" s="91" t="e">
        <f>+$Q$40*K67</f>
        <v>#DIV/0!</v>
      </c>
      <c r="N67" s="25"/>
      <c r="O67" s="25"/>
      <c r="P67" s="25"/>
    </row>
    <row r="68" spans="1:20" ht="14" x14ac:dyDescent="0.3">
      <c r="A68" s="11" t="s">
        <v>59</v>
      </c>
      <c r="B68" s="4"/>
      <c r="C68" s="4"/>
      <c r="D68" s="4"/>
      <c r="E68" s="4"/>
      <c r="F68" s="4"/>
      <c r="G68" s="25"/>
      <c r="H68" s="25"/>
      <c r="I68" s="64" t="s">
        <v>119</v>
      </c>
      <c r="J68" s="1"/>
      <c r="K68" s="90">
        <v>3.0000000000000001E-3</v>
      </c>
      <c r="M68" s="91" t="e">
        <f>+$Q$40*K68</f>
        <v>#DIV/0!</v>
      </c>
      <c r="N68" s="25"/>
      <c r="O68" s="24" t="e">
        <f>SUM(M67:M68)</f>
        <v>#DIV/0!</v>
      </c>
      <c r="P68" s="25"/>
      <c r="Q68" s="81" t="e">
        <f>+O47+O54+O58+O64+O68</f>
        <v>#DIV/0!</v>
      </c>
      <c r="S68" s="62" t="s">
        <v>89</v>
      </c>
    </row>
    <row r="69" spans="1:20" ht="14" x14ac:dyDescent="0.3">
      <c r="B69" s="2"/>
      <c r="G69" s="25"/>
      <c r="H69" s="25"/>
      <c r="I69" s="25"/>
      <c r="J69" s="1"/>
      <c r="K69" s="34"/>
      <c r="M69" s="25"/>
      <c r="N69" s="25"/>
      <c r="O69" s="25"/>
      <c r="P69" s="25"/>
      <c r="Q69" s="25"/>
      <c r="T69" s="25"/>
    </row>
    <row r="70" spans="1:20" ht="14" x14ac:dyDescent="0.3">
      <c r="A70" s="1" t="s">
        <v>7</v>
      </c>
      <c r="B70" s="2"/>
      <c r="G70" s="25"/>
      <c r="H70" s="25"/>
      <c r="I70" s="62" t="s">
        <v>91</v>
      </c>
      <c r="J70" s="1"/>
      <c r="K70" s="37">
        <v>0.03</v>
      </c>
      <c r="M70" s="24" t="e">
        <f>+(Q40+Q68)*K70</f>
        <v>#DIV/0!</v>
      </c>
      <c r="N70" s="25"/>
      <c r="O70" s="25"/>
      <c r="P70" s="25"/>
    </row>
    <row r="71" spans="1:20" ht="14" x14ac:dyDescent="0.3">
      <c r="B71" s="2"/>
      <c r="G71" s="25"/>
      <c r="H71" s="25"/>
      <c r="I71" s="62"/>
      <c r="J71" s="1"/>
      <c r="K71" s="92"/>
      <c r="L71" s="89"/>
      <c r="M71" s="27"/>
      <c r="N71" s="93"/>
      <c r="O71" s="93"/>
      <c r="P71" s="93"/>
      <c r="Q71" s="82" t="e">
        <f>+Q40+Q68+M70</f>
        <v>#DIV/0!</v>
      </c>
      <c r="S71" s="85" t="s">
        <v>79</v>
      </c>
    </row>
    <row r="72" spans="1:20" thickBot="1" x14ac:dyDescent="0.35">
      <c r="B72" s="2"/>
      <c r="G72" s="25"/>
      <c r="H72" s="25"/>
      <c r="I72" s="62"/>
      <c r="J72" s="1"/>
      <c r="K72" s="92"/>
      <c r="L72" s="89"/>
      <c r="M72" s="27"/>
      <c r="N72" s="93"/>
      <c r="O72" s="93"/>
      <c r="P72" s="93"/>
    </row>
    <row r="73" spans="1:20" thickBot="1" x14ac:dyDescent="0.35">
      <c r="A73" s="1" t="s">
        <v>9</v>
      </c>
      <c r="B73" s="2">
        <f>B14*(B24/60)</f>
        <v>0.59840000000000004</v>
      </c>
      <c r="C73" s="2">
        <f>C14*(C24/60)</f>
        <v>0.59840000000000004</v>
      </c>
      <c r="D73" s="2">
        <f>D14*(D24/60)</f>
        <v>0.59840000000000004</v>
      </c>
      <c r="E73" s="2">
        <f>E14*(E24/60)</f>
        <v>0.59840000000000004</v>
      </c>
      <c r="I73" s="61"/>
      <c r="J73" s="1"/>
      <c r="K73" s="102"/>
      <c r="M73" s="80" t="e">
        <f>SUM(M14:M70)</f>
        <v>#DIV/0!</v>
      </c>
      <c r="N73" s="25"/>
      <c r="O73" s="62" t="s">
        <v>75</v>
      </c>
      <c r="P73" s="25"/>
      <c r="Q73" s="25"/>
    </row>
    <row r="74" spans="1:20" ht="14" x14ac:dyDescent="0.3">
      <c r="A74" s="1" t="s">
        <v>10</v>
      </c>
      <c r="B74" s="2">
        <f>B14*(B26/60)</f>
        <v>0.4986666666666667</v>
      </c>
      <c r="C74" s="2">
        <f>C14*(C26/60)</f>
        <v>0.4986666666666667</v>
      </c>
      <c r="D74" s="2">
        <f>D14*(D26/60)</f>
        <v>0.4986666666666667</v>
      </c>
      <c r="E74" s="2">
        <f>E14*(E26/60)</f>
        <v>0.4986666666666667</v>
      </c>
      <c r="J74" s="1"/>
      <c r="M74" s="25"/>
      <c r="N74" s="25"/>
      <c r="O74" s="25"/>
      <c r="P74" s="25"/>
      <c r="Q74" s="93"/>
    </row>
    <row r="75" spans="1:20" ht="14" hidden="1" x14ac:dyDescent="0.3">
      <c r="B75" s="18"/>
      <c r="C75" s="18"/>
      <c r="D75" s="18"/>
      <c r="E75" s="18"/>
      <c r="F75" s="5"/>
      <c r="I75" s="102"/>
      <c r="J75" s="1"/>
      <c r="K75" s="102"/>
      <c r="M75" s="81" t="e">
        <f>60/K12*M73</f>
        <v>#DIV/0!</v>
      </c>
      <c r="N75" s="25"/>
      <c r="O75" s="25" t="s">
        <v>40</v>
      </c>
      <c r="P75" s="25"/>
      <c r="Q75" s="25"/>
    </row>
    <row r="76" spans="1:20" ht="14" x14ac:dyDescent="0.3">
      <c r="B76" s="18"/>
      <c r="C76" s="18"/>
      <c r="D76" s="18"/>
      <c r="E76" s="18"/>
      <c r="F76" s="5"/>
      <c r="J76" s="1"/>
      <c r="M76" s="110"/>
      <c r="N76" s="25"/>
      <c r="O76" s="25"/>
      <c r="P76" s="25"/>
      <c r="Q76" s="25"/>
    </row>
    <row r="77" spans="1:20" ht="14" x14ac:dyDescent="0.3">
      <c r="B77" s="18"/>
      <c r="C77" s="18"/>
      <c r="D77" s="18"/>
      <c r="E77" s="18"/>
      <c r="F77" s="5"/>
      <c r="G77" s="67" t="s">
        <v>161</v>
      </c>
      <c r="H77" s="65"/>
      <c r="I77" s="65"/>
      <c r="J77" s="65"/>
      <c r="K77" s="65"/>
      <c r="L77" s="65"/>
      <c r="M77" s="157"/>
      <c r="N77" s="25"/>
      <c r="O77" s="25"/>
      <c r="P77" s="25"/>
      <c r="Q77" s="25"/>
    </row>
    <row r="78" spans="1:20" ht="14" x14ac:dyDescent="0.3">
      <c r="B78" s="18"/>
      <c r="C78" s="18"/>
      <c r="D78" s="18"/>
      <c r="E78" s="18"/>
      <c r="F78" s="5"/>
      <c r="G78" s="65"/>
      <c r="H78" s="65"/>
      <c r="I78" s="65"/>
      <c r="J78" s="65"/>
      <c r="K78" s="65"/>
      <c r="L78" s="65"/>
      <c r="M78" s="157"/>
      <c r="N78" s="25"/>
      <c r="O78" s="25"/>
      <c r="P78" s="25"/>
      <c r="Q78" s="25"/>
    </row>
    <row r="79" spans="1:20" ht="14" x14ac:dyDescent="0.3">
      <c r="B79" s="18"/>
      <c r="C79" s="18"/>
      <c r="D79" s="18"/>
      <c r="E79" s="18"/>
      <c r="F79" s="5"/>
      <c r="G79" s="65"/>
      <c r="H79" s="65"/>
      <c r="I79" s="65" t="s">
        <v>160</v>
      </c>
      <c r="J79" s="65"/>
      <c r="K79" s="159">
        <v>150</v>
      </c>
      <c r="L79" s="65"/>
      <c r="M79" s="157"/>
      <c r="N79" s="25"/>
      <c r="O79" s="25"/>
      <c r="P79" s="25"/>
      <c r="Q79" s="25"/>
    </row>
    <row r="80" spans="1:20" ht="14" x14ac:dyDescent="0.3">
      <c r="B80" s="18"/>
      <c r="C80" s="18"/>
      <c r="D80" s="18"/>
      <c r="E80" s="18"/>
      <c r="F80" s="5"/>
      <c r="G80" s="65"/>
      <c r="H80" s="65"/>
      <c r="I80" s="65"/>
      <c r="J80" s="65"/>
      <c r="K80" s="65"/>
      <c r="L80" s="65"/>
      <c r="M80" s="157"/>
      <c r="N80" s="25"/>
      <c r="O80" s="25"/>
      <c r="P80" s="25"/>
      <c r="Q80" s="25"/>
    </row>
    <row r="81" spans="1:19" ht="14" x14ac:dyDescent="0.3">
      <c r="B81" s="18"/>
      <c r="C81" s="18"/>
      <c r="D81" s="18"/>
      <c r="E81" s="18"/>
      <c r="F81" s="5"/>
      <c r="G81" s="65"/>
      <c r="H81" s="65"/>
      <c r="I81" s="65" t="s">
        <v>144</v>
      </c>
      <c r="J81" s="65"/>
      <c r="K81" s="160">
        <v>0.25</v>
      </c>
      <c r="L81" s="65"/>
      <c r="M81" s="157"/>
      <c r="N81" s="25"/>
      <c r="O81" s="25"/>
      <c r="P81" s="25"/>
      <c r="Q81" s="25"/>
    </row>
    <row r="82" spans="1:19" ht="14" x14ac:dyDescent="0.3">
      <c r="B82" s="18"/>
      <c r="C82" s="18"/>
      <c r="D82" s="18"/>
      <c r="E82" s="18"/>
      <c r="F82" s="5"/>
      <c r="G82" s="65"/>
      <c r="H82" s="65"/>
      <c r="I82" s="65"/>
      <c r="J82" s="65"/>
      <c r="K82" s="65"/>
      <c r="L82" s="65"/>
      <c r="M82" s="157"/>
      <c r="N82" s="25"/>
      <c r="O82" s="25"/>
      <c r="P82" s="25"/>
      <c r="Q82" s="25"/>
    </row>
    <row r="83" spans="1:19" ht="14" x14ac:dyDescent="0.3">
      <c r="B83" s="18"/>
      <c r="C83" s="18"/>
      <c r="D83" s="18"/>
      <c r="E83" s="18"/>
      <c r="F83" s="5"/>
      <c r="G83" s="65"/>
      <c r="H83" s="65"/>
      <c r="I83" s="65" t="s">
        <v>162</v>
      </c>
      <c r="J83" s="65"/>
      <c r="K83" s="161">
        <v>1200</v>
      </c>
      <c r="L83" s="65"/>
      <c r="M83" s="157"/>
      <c r="N83" s="25"/>
      <c r="O83" s="25"/>
      <c r="P83" s="25"/>
      <c r="Q83" s="25"/>
    </row>
    <row r="84" spans="1:19" ht="14" x14ac:dyDescent="0.3">
      <c r="B84" s="18"/>
      <c r="C84" s="18"/>
      <c r="D84" s="18"/>
      <c r="E84" s="18"/>
      <c r="F84" s="5"/>
      <c r="G84" s="65"/>
      <c r="H84" s="65"/>
      <c r="I84" s="65"/>
      <c r="J84" s="65"/>
      <c r="K84" s="65"/>
      <c r="L84" s="65"/>
      <c r="M84" s="157"/>
      <c r="N84" s="25"/>
      <c r="O84" s="25"/>
      <c r="P84" s="25"/>
      <c r="Q84" s="25"/>
    </row>
    <row r="85" spans="1:19" ht="14" x14ac:dyDescent="0.3">
      <c r="B85" s="18"/>
      <c r="C85" s="18"/>
      <c r="D85" s="18"/>
      <c r="E85" s="18"/>
      <c r="F85" s="5"/>
      <c r="G85" s="65"/>
      <c r="H85" s="65"/>
      <c r="I85" s="65"/>
      <c r="J85" s="65"/>
      <c r="K85" s="65"/>
      <c r="L85" s="65"/>
      <c r="M85" s="158" t="e">
        <f>+(M45+M46)*K79*K81*K83/100*52</f>
        <v>#DIV/0!</v>
      </c>
      <c r="N85" s="25"/>
      <c r="O85" s="25"/>
      <c r="P85" s="25"/>
      <c r="Q85" s="25"/>
    </row>
    <row r="86" spans="1:19" ht="14" x14ac:dyDescent="0.3">
      <c r="B86" s="18"/>
      <c r="C86" s="18"/>
      <c r="D86" s="18"/>
      <c r="E86" s="18"/>
      <c r="F86" s="5"/>
      <c r="J86" s="1"/>
      <c r="M86" s="110"/>
      <c r="N86" s="25"/>
      <c r="O86" s="25"/>
      <c r="P86" s="25"/>
      <c r="Q86" s="25"/>
    </row>
    <row r="87" spans="1:19" ht="14" x14ac:dyDescent="0.3">
      <c r="B87" s="19">
        <f>SUM(B73:B74)</f>
        <v>1.0970666666666666</v>
      </c>
      <c r="C87" s="19">
        <f>SUM(C73:C74)</f>
        <v>1.0970666666666666</v>
      </c>
      <c r="D87" s="19">
        <f>SUM(D73:D74)</f>
        <v>1.0970666666666666</v>
      </c>
      <c r="E87" s="19">
        <f>SUM(E73:E74)</f>
        <v>1.0970666666666666</v>
      </c>
      <c r="J87" s="1"/>
    </row>
    <row r="88" spans="1:19" x14ac:dyDescent="0.35">
      <c r="B88" s="106"/>
      <c r="C88" s="106"/>
      <c r="D88" s="106"/>
      <c r="E88" s="106"/>
      <c r="G88" s="67" t="s">
        <v>138</v>
      </c>
      <c r="I88" s="107"/>
      <c r="J88" s="1"/>
      <c r="Q88" s="112"/>
    </row>
    <row r="89" spans="1:19" x14ac:dyDescent="0.35">
      <c r="B89" s="106"/>
      <c r="C89" s="106"/>
      <c r="D89" s="106"/>
      <c r="E89" s="106"/>
      <c r="J89" s="1"/>
      <c r="Q89" s="109"/>
    </row>
    <row r="90" spans="1:19" ht="14" x14ac:dyDescent="0.3">
      <c r="A90" s="1" t="s">
        <v>56</v>
      </c>
      <c r="B90" s="2">
        <f>B87*B18</f>
        <v>2.1941333333333334E-2</v>
      </c>
      <c r="C90" s="2">
        <f>C87*C18</f>
        <v>2.1941333333333334E-2</v>
      </c>
      <c r="D90" s="2">
        <f>D87*D18</f>
        <v>2.1941333333333334E-2</v>
      </c>
      <c r="E90" s="2">
        <f>E87*E18</f>
        <v>2.1941333333333334E-2</v>
      </c>
      <c r="G90" s="45"/>
      <c r="H90" s="25"/>
      <c r="I90" s="25"/>
      <c r="J90" s="1"/>
      <c r="Q90" s="14"/>
      <c r="R90" s="14"/>
      <c r="S90" s="14"/>
    </row>
    <row r="91" spans="1:19" ht="14" x14ac:dyDescent="0.3">
      <c r="B91" s="13"/>
      <c r="C91" s="13"/>
      <c r="D91" s="13"/>
      <c r="E91" s="13"/>
      <c r="F91" s="5"/>
      <c r="J91" s="1"/>
    </row>
    <row r="92" spans="1:19" ht="14" x14ac:dyDescent="0.3">
      <c r="B92" s="19" t="e">
        <f>#REF!+#REF!</f>
        <v>#REF!</v>
      </c>
      <c r="C92" s="19" t="e">
        <f>#REF!+#REF!</f>
        <v>#REF!</v>
      </c>
      <c r="D92" s="19" t="e">
        <f>#REF!+#REF!</f>
        <v>#REF!</v>
      </c>
      <c r="E92" s="19" t="e">
        <f>#REF!+#REF!</f>
        <v>#REF!</v>
      </c>
      <c r="J92" s="1"/>
    </row>
    <row r="93" spans="1:19" ht="14" x14ac:dyDescent="0.3">
      <c r="A93" s="1" t="s">
        <v>17</v>
      </c>
      <c r="B93" s="2" t="e">
        <f>B92*B33</f>
        <v>#REF!</v>
      </c>
      <c r="C93" s="2" t="e">
        <f>C92*C33</f>
        <v>#REF!</v>
      </c>
      <c r="D93" s="2" t="e">
        <f>D92*D33</f>
        <v>#REF!</v>
      </c>
      <c r="E93" s="2" t="e">
        <f>E92*E33</f>
        <v>#REF!</v>
      </c>
      <c r="J93" s="1"/>
    </row>
    <row r="94" spans="1:19" ht="14" x14ac:dyDescent="0.3">
      <c r="B94" s="13"/>
      <c r="C94" s="13"/>
      <c r="D94" s="13"/>
      <c r="E94" s="13"/>
      <c r="F94" s="5"/>
      <c r="J94" s="1"/>
    </row>
    <row r="95" spans="1:19" ht="14" x14ac:dyDescent="0.3">
      <c r="B95" s="19" t="e">
        <f>B92+B93</f>
        <v>#REF!</v>
      </c>
      <c r="C95" s="19" t="e">
        <f>C92+C93</f>
        <v>#REF!</v>
      </c>
      <c r="D95" s="19" t="e">
        <f t="shared" ref="D95:E95" si="3">D92+D93</f>
        <v>#REF!</v>
      </c>
      <c r="E95" s="19" t="e">
        <f t="shared" si="3"/>
        <v>#REF!</v>
      </c>
      <c r="J95" s="1"/>
    </row>
    <row r="96" spans="1:19" ht="14" x14ac:dyDescent="0.3">
      <c r="B96" s="2"/>
      <c r="I96" s="67"/>
      <c r="J96" s="1"/>
    </row>
    <row r="97" spans="1:10" ht="14" x14ac:dyDescent="0.3">
      <c r="A97" s="1" t="s">
        <v>18</v>
      </c>
      <c r="B97" s="19" t="e">
        <f>B20*#REF!</f>
        <v>#REF!</v>
      </c>
      <c r="C97" s="19" t="e">
        <f>C20*#REF!</f>
        <v>#REF!</v>
      </c>
      <c r="D97" s="19" t="e">
        <f>D20*#REF!</f>
        <v>#REF!</v>
      </c>
      <c r="E97" s="19" t="e">
        <f>E20*#REF!</f>
        <v>#REF!</v>
      </c>
      <c r="I97" s="64"/>
      <c r="J97" s="1"/>
    </row>
    <row r="98" spans="1:10" ht="14" x14ac:dyDescent="0.3">
      <c r="B98" s="2"/>
      <c r="J98" s="1"/>
    </row>
    <row r="99" spans="1:10" ht="14" x14ac:dyDescent="0.3">
      <c r="A99" s="1" t="s">
        <v>19</v>
      </c>
      <c r="B99" s="19" t="e">
        <f>B95+B97</f>
        <v>#REF!</v>
      </c>
      <c r="C99" s="19" t="e">
        <f>C95+C97</f>
        <v>#REF!</v>
      </c>
      <c r="D99" s="19" t="e">
        <f t="shared" ref="D99:E99" si="4">D95+D97</f>
        <v>#REF!</v>
      </c>
      <c r="E99" s="19" t="e">
        <f t="shared" si="4"/>
        <v>#REF!</v>
      </c>
      <c r="J99" s="1"/>
    </row>
    <row r="100" spans="1:10" ht="14" x14ac:dyDescent="0.3">
      <c r="B100" s="2"/>
      <c r="J100" s="1"/>
    </row>
    <row r="101" spans="1:10" ht="14" x14ac:dyDescent="0.3">
      <c r="A101" s="1" t="s">
        <v>20</v>
      </c>
      <c r="B101" s="2" t="e">
        <f>B99*B36</f>
        <v>#REF!</v>
      </c>
      <c r="C101" s="2" t="e">
        <f>C99*C36</f>
        <v>#REF!</v>
      </c>
      <c r="D101" s="2" t="e">
        <f>D99*D36</f>
        <v>#REF!</v>
      </c>
      <c r="E101" s="2" t="e">
        <f>E99*E36</f>
        <v>#REF!</v>
      </c>
      <c r="J101" s="1"/>
    </row>
    <row r="102" spans="1:10" ht="14" x14ac:dyDescent="0.3">
      <c r="A102" s="1" t="s">
        <v>21</v>
      </c>
      <c r="B102" s="2" t="e">
        <f>B99*B37</f>
        <v>#REF!</v>
      </c>
      <c r="C102" s="2" t="e">
        <f>C99*C37</f>
        <v>#REF!</v>
      </c>
      <c r="D102" s="2" t="e">
        <f>D99*D37</f>
        <v>#REF!</v>
      </c>
      <c r="E102" s="2" t="e">
        <f>E99*E37</f>
        <v>#REF!</v>
      </c>
      <c r="J102" s="1"/>
    </row>
    <row r="103" spans="1:10" ht="14" x14ac:dyDescent="0.3">
      <c r="A103" s="10" t="s">
        <v>62</v>
      </c>
      <c r="B103" s="2" t="e">
        <f>B99*B41</f>
        <v>#REF!</v>
      </c>
      <c r="C103" s="2" t="e">
        <f>C99*C41</f>
        <v>#REF!</v>
      </c>
      <c r="D103" s="2" t="e">
        <f>D99*D41</f>
        <v>#REF!</v>
      </c>
      <c r="E103" s="2" t="e">
        <f>E99*E41</f>
        <v>#REF!</v>
      </c>
      <c r="J103" s="1"/>
    </row>
    <row r="104" spans="1:10" ht="14" x14ac:dyDescent="0.3">
      <c r="A104" s="1" t="s">
        <v>32</v>
      </c>
      <c r="B104" s="2" t="e">
        <f>B42*B99</f>
        <v>#REF!</v>
      </c>
      <c r="C104" s="2" t="e">
        <f>C42*C99</f>
        <v>#REF!</v>
      </c>
      <c r="D104" s="2" t="e">
        <f>D42*D99</f>
        <v>#REF!</v>
      </c>
      <c r="E104" s="2" t="e">
        <f>E42*E99</f>
        <v>#REF!</v>
      </c>
      <c r="J104" s="1"/>
    </row>
    <row r="105" spans="1:10" ht="14" x14ac:dyDescent="0.3">
      <c r="B105" s="13"/>
      <c r="C105" s="13"/>
      <c r="D105" s="13"/>
      <c r="E105" s="13"/>
      <c r="F105" s="5"/>
      <c r="J105" s="1"/>
    </row>
    <row r="106" spans="1:10" ht="14" x14ac:dyDescent="0.3">
      <c r="B106" s="19" t="e">
        <f>SUM(B101:B104)</f>
        <v>#REF!</v>
      </c>
      <c r="C106" s="19" t="e">
        <f>SUM(C101:C104)</f>
        <v>#REF!</v>
      </c>
      <c r="D106" s="19" t="e">
        <f t="shared" ref="D106:E106" si="5">SUM(D101:D104)</f>
        <v>#REF!</v>
      </c>
      <c r="E106" s="19" t="e">
        <f t="shared" si="5"/>
        <v>#REF!</v>
      </c>
      <c r="J106" s="1"/>
    </row>
    <row r="107" spans="1:10" ht="14" x14ac:dyDescent="0.3">
      <c r="B107" s="2"/>
      <c r="J107" s="1"/>
    </row>
    <row r="108" spans="1:10" ht="14" x14ac:dyDescent="0.3">
      <c r="A108" s="1" t="s">
        <v>36</v>
      </c>
      <c r="B108" s="2" t="e">
        <f>B99*B51</f>
        <v>#REF!</v>
      </c>
      <c r="C108" s="2" t="e">
        <f>C99*C51</f>
        <v>#REF!</v>
      </c>
      <c r="D108" s="2" t="e">
        <f>D99*D51</f>
        <v>#REF!</v>
      </c>
      <c r="E108" s="2" t="e">
        <f>E99*E51</f>
        <v>#REF!</v>
      </c>
      <c r="J108" s="1"/>
    </row>
    <row r="109" spans="1:10" ht="14" x14ac:dyDescent="0.3">
      <c r="A109" s="1" t="s">
        <v>53</v>
      </c>
      <c r="B109" s="2" t="e">
        <f>B99*#REF!</f>
        <v>#REF!</v>
      </c>
      <c r="C109" s="2" t="e">
        <f>C99*#REF!</f>
        <v>#REF!</v>
      </c>
      <c r="D109" s="2" t="e">
        <f>D99*#REF!</f>
        <v>#REF!</v>
      </c>
      <c r="E109" s="2" t="e">
        <f>E99*#REF!</f>
        <v>#REF!</v>
      </c>
      <c r="J109" s="1"/>
    </row>
    <row r="110" spans="1:10" ht="14" x14ac:dyDescent="0.3">
      <c r="A110" s="1" t="s">
        <v>37</v>
      </c>
      <c r="B110" s="2" t="e">
        <f>B99*B52</f>
        <v>#REF!</v>
      </c>
      <c r="C110" s="2" t="e">
        <f>C99*C52</f>
        <v>#REF!</v>
      </c>
      <c r="D110" s="2" t="e">
        <f>D99*D52</f>
        <v>#REF!</v>
      </c>
      <c r="E110" s="2" t="e">
        <f>E99*E52</f>
        <v>#REF!</v>
      </c>
      <c r="J110" s="1"/>
    </row>
    <row r="111" spans="1:10" ht="14" x14ac:dyDescent="0.3">
      <c r="A111" s="1" t="s">
        <v>38</v>
      </c>
      <c r="B111" s="2" t="e">
        <f>B99*B53</f>
        <v>#REF!</v>
      </c>
      <c r="C111" s="2" t="e">
        <f>C99*C53</f>
        <v>#REF!</v>
      </c>
      <c r="D111" s="2" t="e">
        <f>D99*D53</f>
        <v>#REF!</v>
      </c>
      <c r="E111" s="2" t="e">
        <f>E99*E53</f>
        <v>#REF!</v>
      </c>
      <c r="J111" s="1"/>
    </row>
    <row r="112" spans="1:10" ht="14" x14ac:dyDescent="0.3">
      <c r="A112" s="1" t="s">
        <v>39</v>
      </c>
      <c r="B112" s="2" t="e">
        <f>B99*B54</f>
        <v>#REF!</v>
      </c>
      <c r="C112" s="2" t="e">
        <f>C99*C54</f>
        <v>#REF!</v>
      </c>
      <c r="D112" s="2" t="e">
        <f>D99*D54</f>
        <v>#REF!</v>
      </c>
      <c r="E112" s="2" t="e">
        <f>E99*E54</f>
        <v>#REF!</v>
      </c>
      <c r="J112" s="1"/>
    </row>
    <row r="113" spans="1:10" ht="14" x14ac:dyDescent="0.3">
      <c r="B113" s="13"/>
      <c r="C113" s="13"/>
      <c r="D113" s="13"/>
      <c r="E113" s="13"/>
      <c r="F113" s="5"/>
      <c r="J113" s="1"/>
    </row>
    <row r="114" spans="1:10" ht="14" x14ac:dyDescent="0.3">
      <c r="B114" s="19" t="e">
        <f>SUM(B108:B112)</f>
        <v>#REF!</v>
      </c>
      <c r="C114" s="19" t="e">
        <f>SUM(C108:C112)</f>
        <v>#REF!</v>
      </c>
      <c r="D114" s="19" t="e">
        <f t="shared" ref="D114:E114" si="6">SUM(D108:D112)</f>
        <v>#REF!</v>
      </c>
      <c r="E114" s="19" t="e">
        <f t="shared" si="6"/>
        <v>#REF!</v>
      </c>
      <c r="J114" s="1"/>
    </row>
    <row r="115" spans="1:10" ht="14" x14ac:dyDescent="0.3">
      <c r="B115" s="2"/>
      <c r="J115" s="1"/>
    </row>
    <row r="116" spans="1:10" ht="14" x14ac:dyDescent="0.3">
      <c r="B116" s="19" t="e">
        <f>B114+B106+B99</f>
        <v>#REF!</v>
      </c>
      <c r="C116" s="19" t="e">
        <f>C114+C106+C99</f>
        <v>#REF!</v>
      </c>
      <c r="D116" s="19" t="e">
        <f t="shared" ref="D116:E116" si="7">D114+D106+D99</f>
        <v>#REF!</v>
      </c>
      <c r="E116" s="19" t="e">
        <f t="shared" si="7"/>
        <v>#REF!</v>
      </c>
      <c r="J116" s="1"/>
    </row>
    <row r="117" spans="1:10" ht="14" x14ac:dyDescent="0.3">
      <c r="B117" s="2"/>
      <c r="J117" s="1"/>
    </row>
    <row r="118" spans="1:10" ht="14" x14ac:dyDescent="0.3">
      <c r="A118" s="1" t="s">
        <v>40</v>
      </c>
      <c r="B118" s="2" t="e">
        <f>B116*4</f>
        <v>#REF!</v>
      </c>
      <c r="C118" s="2" t="e">
        <f>C116*2</f>
        <v>#REF!</v>
      </c>
      <c r="D118" s="2" t="e">
        <f>D116/3*4</f>
        <v>#REF!</v>
      </c>
      <c r="E118" s="2" t="e">
        <f>E116*1</f>
        <v>#REF!</v>
      </c>
      <c r="J118" s="1"/>
    </row>
    <row r="119" spans="1:10" ht="14" x14ac:dyDescent="0.3">
      <c r="B119" s="2"/>
      <c r="J119" s="1"/>
    </row>
    <row r="120" spans="1:10" ht="14" x14ac:dyDescent="0.3">
      <c r="A120" s="1" t="s">
        <v>41</v>
      </c>
      <c r="B120" s="6">
        <v>0.1</v>
      </c>
      <c r="C120" s="6">
        <v>0.1</v>
      </c>
      <c r="D120" s="6">
        <v>0.1</v>
      </c>
      <c r="E120" s="6">
        <v>0.1</v>
      </c>
      <c r="J120" s="1"/>
    </row>
    <row r="121" spans="1:10" thickBot="1" x14ac:dyDescent="0.35">
      <c r="B121" s="2"/>
      <c r="J121" s="1"/>
    </row>
    <row r="122" spans="1:10" thickBot="1" x14ac:dyDescent="0.35">
      <c r="A122" s="10" t="s">
        <v>60</v>
      </c>
      <c r="B122" s="12" t="e">
        <f>B118*(1+B120)</f>
        <v>#REF!</v>
      </c>
      <c r="C122" s="12" t="e">
        <f>C118*(1+C120)</f>
        <v>#REF!</v>
      </c>
      <c r="D122" s="12" t="e">
        <f t="shared" ref="D122:E122" si="8">D118*(1+D120)</f>
        <v>#REF!</v>
      </c>
      <c r="E122" s="12" t="e">
        <f t="shared" si="8"/>
        <v>#REF!</v>
      </c>
      <c r="F122" s="3"/>
      <c r="J122" s="1"/>
    </row>
    <row r="124" spans="1:10" ht="14" x14ac:dyDescent="0.3">
      <c r="A124" s="1" t="s">
        <v>57</v>
      </c>
      <c r="B124" s="6">
        <v>0.15</v>
      </c>
      <c r="C124" s="6">
        <v>0.65</v>
      </c>
      <c r="D124" s="6">
        <v>0.1</v>
      </c>
      <c r="E124" s="6">
        <v>0.1</v>
      </c>
      <c r="J124" s="1"/>
    </row>
    <row r="127" spans="1:10" ht="14" x14ac:dyDescent="0.3">
      <c r="A127" s="1" t="s">
        <v>58</v>
      </c>
      <c r="B127" s="7" t="e">
        <f>(B122*B124)+(C124*C122)+(D124*D122)+(E122*E124)</f>
        <v>#REF!</v>
      </c>
      <c r="J127" s="1"/>
    </row>
    <row r="130" spans="1:10" ht="14" x14ac:dyDescent="0.3">
      <c r="J130" s="1"/>
    </row>
    <row r="131" spans="1:10" ht="14" x14ac:dyDescent="0.3">
      <c r="J131" s="1"/>
    </row>
    <row r="132" spans="1:10" ht="14" x14ac:dyDescent="0.3">
      <c r="J132" s="1"/>
    </row>
    <row r="141" spans="1:10" ht="14" x14ac:dyDescent="0.3">
      <c r="A141" s="1" t="s">
        <v>42</v>
      </c>
      <c r="J141" s="1"/>
    </row>
    <row r="142" spans="1:10" ht="14" x14ac:dyDescent="0.3">
      <c r="A142" s="1" t="s">
        <v>43</v>
      </c>
      <c r="J142" s="1"/>
    </row>
    <row r="143" spans="1:10" ht="14" x14ac:dyDescent="0.3">
      <c r="A143" s="1" t="s">
        <v>44</v>
      </c>
      <c r="J143" s="1"/>
    </row>
    <row r="144" spans="1:10" ht="14" x14ac:dyDescent="0.3">
      <c r="A144" s="1" t="s">
        <v>45</v>
      </c>
      <c r="J144" s="1"/>
    </row>
    <row r="145" spans="1:10" ht="14" x14ac:dyDescent="0.3">
      <c r="A145" s="1" t="s">
        <v>48</v>
      </c>
      <c r="J145" s="1"/>
    </row>
    <row r="146" spans="1:10" ht="14" x14ac:dyDescent="0.3">
      <c r="A146" s="1" t="s">
        <v>46</v>
      </c>
      <c r="J146" s="1"/>
    </row>
    <row r="147" spans="1:10" ht="14" x14ac:dyDescent="0.3">
      <c r="A147" s="1" t="s">
        <v>49</v>
      </c>
      <c r="J147" s="1"/>
    </row>
    <row r="148" spans="1:10" ht="14" x14ac:dyDescent="0.3">
      <c r="A148" s="1" t="s">
        <v>54</v>
      </c>
      <c r="J148" s="1"/>
    </row>
  </sheetData>
  <sheetProtection password="DE62" sheet="1" objects="1" scenarios="1"/>
  <mergeCells count="5">
    <mergeCell ref="T10:AA10"/>
    <mergeCell ref="G2:P2"/>
    <mergeCell ref="G4:P4"/>
    <mergeCell ref="P20:R20"/>
    <mergeCell ref="T20:AA20"/>
  </mergeCells>
  <pageMargins left="0.70866141732283472" right="0.70866141732283472" top="0.74803149606299213" bottom="0.74803149606299213" header="0.31496062992125984" footer="0.31496062992125984"/>
  <pageSetup paperSize="9" scale="64"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AC646-D635-4DBC-A8BC-4F15CD1589F7}">
  <dimension ref="A1:U87"/>
  <sheetViews>
    <sheetView tabSelected="1" workbookViewId="0">
      <selection activeCell="K8" sqref="K8"/>
    </sheetView>
  </sheetViews>
  <sheetFormatPr defaultRowHeight="14.5" x14ac:dyDescent="0.35"/>
  <sheetData>
    <row r="1" spans="1:21" ht="18" x14ac:dyDescent="0.4">
      <c r="A1" s="242" t="s">
        <v>166</v>
      </c>
      <c r="B1" s="242"/>
      <c r="C1" s="242"/>
      <c r="D1" s="242"/>
      <c r="E1" s="242"/>
      <c r="F1" s="242"/>
      <c r="G1" s="242"/>
      <c r="H1" s="242"/>
      <c r="I1" s="242"/>
      <c r="J1" s="242"/>
      <c r="K1" s="41"/>
      <c r="L1" s="41"/>
      <c r="M1" s="41"/>
      <c r="N1" s="41"/>
      <c r="O1" s="41"/>
      <c r="P1" s="41"/>
      <c r="Q1" s="41"/>
      <c r="R1" s="41"/>
      <c r="S1" s="41"/>
      <c r="T1" s="41"/>
      <c r="U1" s="41"/>
    </row>
    <row r="2" spans="1:21" ht="35" x14ac:dyDescent="0.7">
      <c r="A2" s="174"/>
      <c r="B2" s="174"/>
      <c r="C2" s="174"/>
      <c r="D2" s="44"/>
      <c r="E2" s="174"/>
      <c r="F2" s="174"/>
      <c r="G2" s="174"/>
      <c r="H2" s="174"/>
      <c r="I2" s="174"/>
      <c r="J2" s="174"/>
      <c r="K2" s="65"/>
      <c r="L2" s="65"/>
      <c r="M2" s="65"/>
      <c r="N2" s="65"/>
      <c r="O2" s="113"/>
      <c r="P2" s="65"/>
      <c r="Q2" s="65"/>
      <c r="R2" s="65"/>
      <c r="S2" s="65"/>
      <c r="T2" s="65"/>
      <c r="U2" s="65"/>
    </row>
    <row r="3" spans="1:21" ht="18" x14ac:dyDescent="0.4">
      <c r="A3" s="232" t="s">
        <v>167</v>
      </c>
      <c r="B3" s="232"/>
      <c r="C3" s="232"/>
      <c r="D3" s="232"/>
      <c r="E3" s="232"/>
      <c r="F3" s="232"/>
      <c r="G3" s="232"/>
      <c r="H3" s="232"/>
      <c r="I3" s="232"/>
      <c r="J3" s="232"/>
      <c r="K3" s="41"/>
      <c r="L3" s="41"/>
      <c r="M3" s="41"/>
      <c r="N3" s="41"/>
      <c r="O3" s="41"/>
      <c r="P3" s="41"/>
      <c r="Q3" s="41"/>
      <c r="R3" s="41"/>
      <c r="S3" s="41"/>
      <c r="T3" s="41"/>
      <c r="U3" s="41"/>
    </row>
    <row r="4" spans="1:21" x14ac:dyDescent="0.35">
      <c r="A4" s="65"/>
      <c r="B4" s="65"/>
      <c r="C4" s="65"/>
      <c r="E4" s="65"/>
      <c r="F4" s="65"/>
      <c r="G4" s="65"/>
      <c r="H4" s="65"/>
      <c r="I4" s="65"/>
      <c r="J4" s="65"/>
      <c r="K4" s="65"/>
      <c r="L4" s="65"/>
      <c r="M4" s="65"/>
      <c r="N4" s="65"/>
      <c r="O4" s="65"/>
      <c r="P4" s="65"/>
      <c r="Q4" s="65"/>
      <c r="R4" s="65"/>
      <c r="S4" s="65"/>
      <c r="T4" s="65"/>
      <c r="U4" s="65"/>
    </row>
    <row r="5" spans="1:21" x14ac:dyDescent="0.35">
      <c r="A5" s="65"/>
      <c r="B5" s="65"/>
      <c r="C5" s="47" t="s">
        <v>168</v>
      </c>
      <c r="D5" s="175"/>
      <c r="E5" s="175"/>
      <c r="F5" s="175"/>
      <c r="G5" s="175"/>
      <c r="H5" s="175"/>
      <c r="I5" s="175"/>
      <c r="J5" s="176"/>
      <c r="K5" s="65"/>
      <c r="L5" s="65"/>
      <c r="M5" s="65"/>
      <c r="N5" s="65"/>
      <c r="O5" s="65"/>
      <c r="P5" s="65"/>
      <c r="Q5" s="65"/>
      <c r="R5" s="65"/>
      <c r="S5" s="65"/>
      <c r="T5" s="65"/>
      <c r="U5" s="65"/>
    </row>
    <row r="6" spans="1:21" x14ac:dyDescent="0.35">
      <c r="A6" s="65"/>
      <c r="B6" s="65"/>
      <c r="C6" s="177" t="s">
        <v>169</v>
      </c>
      <c r="D6" s="178"/>
      <c r="E6" s="65"/>
      <c r="F6" s="179"/>
      <c r="G6" s="64" t="s">
        <v>170</v>
      </c>
      <c r="H6" s="65"/>
      <c r="I6" s="64"/>
      <c r="J6" s="180"/>
      <c r="K6" s="65"/>
      <c r="L6" s="65"/>
      <c r="M6" s="65"/>
      <c r="N6" s="65"/>
      <c r="O6" s="65"/>
      <c r="P6" s="65"/>
      <c r="Q6" s="65"/>
      <c r="R6" s="65"/>
      <c r="S6" s="65"/>
      <c r="T6" s="65"/>
      <c r="U6" s="65"/>
    </row>
    <row r="7" spans="1:21" x14ac:dyDescent="0.35">
      <c r="A7" s="65"/>
      <c r="B7" s="65"/>
      <c r="C7" s="181"/>
      <c r="D7" s="182"/>
      <c r="E7" s="182"/>
      <c r="F7" s="182"/>
      <c r="G7" s="182"/>
      <c r="H7" s="182"/>
      <c r="I7" s="182"/>
      <c r="J7" s="183"/>
      <c r="K7" s="65"/>
      <c r="L7" s="65"/>
      <c r="M7" s="170"/>
      <c r="N7" s="65"/>
      <c r="O7" s="65"/>
      <c r="P7" s="65"/>
      <c r="Q7" s="65"/>
      <c r="R7" s="65"/>
      <c r="S7" s="65"/>
      <c r="T7" s="65"/>
      <c r="U7" s="65"/>
    </row>
    <row r="8" spans="1:21" ht="15" thickBot="1" x14ac:dyDescent="0.4">
      <c r="A8" s="65"/>
      <c r="B8" s="65"/>
      <c r="C8" s="65"/>
      <c r="D8" s="65"/>
      <c r="E8" s="65"/>
      <c r="F8" s="65"/>
      <c r="G8" s="65"/>
      <c r="H8" s="65"/>
      <c r="I8" s="65"/>
      <c r="J8" s="65"/>
      <c r="K8" s="65"/>
      <c r="L8" s="65"/>
      <c r="M8" s="65"/>
      <c r="N8" s="65"/>
      <c r="O8" s="65"/>
      <c r="P8" s="65"/>
      <c r="Q8" s="65"/>
      <c r="R8" s="65"/>
      <c r="S8" s="65"/>
      <c r="T8" s="65"/>
      <c r="U8" s="65"/>
    </row>
    <row r="9" spans="1:21" ht="15" thickBot="1" x14ac:dyDescent="0.4">
      <c r="A9" s="65"/>
      <c r="B9" s="65"/>
      <c r="C9" s="65"/>
      <c r="D9" s="65"/>
      <c r="E9" s="88" t="s">
        <v>70</v>
      </c>
      <c r="F9" s="64"/>
      <c r="G9" s="88" t="s">
        <v>69</v>
      </c>
      <c r="H9" s="64"/>
      <c r="I9" s="64"/>
      <c r="J9" s="65"/>
      <c r="K9" s="65"/>
      <c r="L9" s="65"/>
      <c r="M9" s="65"/>
      <c r="N9" s="239" t="s">
        <v>171</v>
      </c>
      <c r="O9" s="240"/>
      <c r="P9" s="240"/>
      <c r="Q9" s="240"/>
      <c r="R9" s="240"/>
      <c r="S9" s="240"/>
      <c r="T9" s="240"/>
      <c r="U9" s="241"/>
    </row>
    <row r="10" spans="1:21" x14ac:dyDescent="0.35">
      <c r="A10" s="65"/>
      <c r="B10" s="65"/>
      <c r="C10" s="65"/>
      <c r="D10" s="65"/>
      <c r="E10" s="88"/>
      <c r="F10" s="64"/>
      <c r="G10" s="88" t="s">
        <v>103</v>
      </c>
      <c r="H10" s="64"/>
      <c r="I10" s="88" t="s">
        <v>103</v>
      </c>
      <c r="J10" s="65"/>
      <c r="K10" s="15"/>
      <c r="L10" s="65"/>
      <c r="M10" s="65"/>
      <c r="N10" s="145" t="s">
        <v>172</v>
      </c>
      <c r="O10" s="184">
        <v>60</v>
      </c>
      <c r="P10" s="184">
        <v>45</v>
      </c>
      <c r="Q10" s="185"/>
      <c r="R10" s="185">
        <v>30</v>
      </c>
      <c r="S10" s="185">
        <v>15</v>
      </c>
      <c r="T10" s="186">
        <v>30</v>
      </c>
      <c r="U10" s="187">
        <v>15</v>
      </c>
    </row>
    <row r="11" spans="1:21" x14ac:dyDescent="0.35">
      <c r="A11" s="188" t="s">
        <v>173</v>
      </c>
      <c r="B11" s="64"/>
      <c r="C11" s="64" t="s">
        <v>174</v>
      </c>
      <c r="D11" s="65"/>
      <c r="E11" s="189">
        <v>60</v>
      </c>
      <c r="F11" s="65"/>
      <c r="G11" s="65"/>
      <c r="H11" s="65"/>
      <c r="I11" s="65"/>
      <c r="J11" s="65"/>
      <c r="K11" s="65"/>
      <c r="L11" s="65"/>
      <c r="M11" s="65"/>
      <c r="N11" s="132" t="s">
        <v>69</v>
      </c>
      <c r="O11" s="151" t="e">
        <f>60/E11*G72</f>
        <v>#DIV/0!</v>
      </c>
      <c r="P11" s="151" t="e">
        <f>+'[1]45 Minutes'!G72</f>
        <v>#REF!</v>
      </c>
      <c r="Q11" s="147"/>
      <c r="R11" s="147" t="e">
        <f>+(60-30)/E11*G72</f>
        <v>#DIV/0!</v>
      </c>
      <c r="S11" s="147" t="e">
        <f>+(60-45)/E11*G72</f>
        <v>#DIV/0!</v>
      </c>
      <c r="T11" s="190" t="e">
        <f>+'[1]30 Minutes'!G72</f>
        <v>#REF!</v>
      </c>
      <c r="U11" s="191" t="e">
        <f>+'[1]15 Minutes'!G72</f>
        <v>#REF!</v>
      </c>
    </row>
    <row r="12" spans="1:21" ht="15" thickBot="1" x14ac:dyDescent="0.4">
      <c r="A12" s="64"/>
      <c r="B12" s="64"/>
      <c r="C12" s="64"/>
      <c r="D12" s="65"/>
      <c r="E12" s="15"/>
      <c r="F12" s="65"/>
      <c r="G12" s="15"/>
      <c r="H12" s="65"/>
      <c r="I12" s="65"/>
      <c r="J12" s="65"/>
      <c r="K12" s="65"/>
      <c r="L12" s="65"/>
      <c r="M12" s="65"/>
      <c r="N12" s="128" t="s">
        <v>175</v>
      </c>
      <c r="O12" s="137" t="e">
        <f>+O11</f>
        <v>#DIV/0!</v>
      </c>
      <c r="P12" s="137" t="e">
        <f>+'[1]45 Minutes'!G74</f>
        <v>#REF!</v>
      </c>
      <c r="Q12" s="192"/>
      <c r="R12" s="192"/>
      <c r="S12" s="192"/>
      <c r="T12" s="193" t="e">
        <f>+'[1]30 Minutes'!G74</f>
        <v>#REF!</v>
      </c>
      <c r="U12" s="194" t="e">
        <f>+'[1]15 Minutes'!G74</f>
        <v>#REF!</v>
      </c>
    </row>
    <row r="13" spans="1:21" x14ac:dyDescent="0.35">
      <c r="A13" s="188" t="s">
        <v>176</v>
      </c>
      <c r="B13" s="64"/>
      <c r="C13" s="64" t="s">
        <v>177</v>
      </c>
      <c r="D13" s="65"/>
      <c r="E13" s="195">
        <v>8.91</v>
      </c>
      <c r="F13" s="65"/>
      <c r="G13" s="196">
        <v>8.91</v>
      </c>
      <c r="H13" s="64"/>
      <c r="I13" s="83" t="s">
        <v>178</v>
      </c>
      <c r="J13" s="65"/>
      <c r="K13" s="65"/>
      <c r="L13" s="65"/>
      <c r="M13" s="65"/>
      <c r="N13" s="65"/>
      <c r="O13" s="65"/>
      <c r="P13" s="65"/>
      <c r="Q13" s="65"/>
      <c r="R13" s="65"/>
      <c r="S13" s="65"/>
      <c r="T13" s="65"/>
      <c r="U13" s="65"/>
    </row>
    <row r="14" spans="1:21" ht="15" thickBot="1" x14ac:dyDescent="0.4">
      <c r="A14" s="64"/>
      <c r="B14" s="64"/>
      <c r="C14" s="64"/>
      <c r="D14" s="65"/>
      <c r="E14" s="174"/>
      <c r="F14" s="65"/>
      <c r="G14" s="64"/>
      <c r="H14" s="64"/>
      <c r="I14" s="64"/>
      <c r="J14" s="64"/>
      <c r="K14" s="64"/>
      <c r="L14" s="65"/>
      <c r="M14" s="65"/>
      <c r="N14" s="65"/>
      <c r="O14" s="65"/>
      <c r="P14" s="65"/>
      <c r="Q14" s="65"/>
      <c r="R14" s="65"/>
      <c r="S14" s="65"/>
      <c r="T14" s="65"/>
      <c r="U14" s="65"/>
    </row>
    <row r="15" spans="1:21" ht="15" thickBot="1" x14ac:dyDescent="0.4">
      <c r="A15" s="188" t="s">
        <v>176</v>
      </c>
      <c r="B15" s="64"/>
      <c r="C15" s="64" t="s">
        <v>179</v>
      </c>
      <c r="D15" s="65"/>
      <c r="E15" s="195">
        <v>0</v>
      </c>
      <c r="F15" s="65"/>
      <c r="G15" s="197">
        <v>0</v>
      </c>
      <c r="H15" s="64"/>
      <c r="I15" s="64"/>
      <c r="J15" s="64"/>
      <c r="K15" s="65"/>
      <c r="L15" s="65"/>
      <c r="M15" s="65"/>
      <c r="N15" s="167" t="s">
        <v>180</v>
      </c>
      <c r="O15" s="198"/>
      <c r="P15" s="198"/>
      <c r="Q15" s="198"/>
      <c r="R15" s="198"/>
      <c r="S15" s="198"/>
      <c r="T15" s="198"/>
      <c r="U15" s="199"/>
    </row>
    <row r="16" spans="1:21" x14ac:dyDescent="0.35">
      <c r="A16" s="64"/>
      <c r="B16" s="64"/>
      <c r="C16" s="64"/>
      <c r="D16" s="65"/>
      <c r="E16" s="15"/>
      <c r="F16" s="65"/>
      <c r="G16" s="15"/>
      <c r="H16" s="65"/>
      <c r="I16" s="65"/>
      <c r="J16" s="65"/>
      <c r="K16" s="65"/>
      <c r="L16" s="65"/>
      <c r="M16" s="65"/>
      <c r="N16" s="200"/>
      <c r="O16" s="65"/>
      <c r="P16" s="65"/>
      <c r="Q16" s="65"/>
      <c r="R16" s="65"/>
      <c r="S16" s="65"/>
      <c r="T16" s="65"/>
      <c r="U16" s="201"/>
    </row>
    <row r="17" spans="1:21" x14ac:dyDescent="0.35">
      <c r="A17" s="64"/>
      <c r="B17" s="64"/>
      <c r="C17" s="64" t="s">
        <v>181</v>
      </c>
      <c r="D17" s="65"/>
      <c r="E17" s="160">
        <v>0</v>
      </c>
      <c r="F17" s="65"/>
      <c r="G17" s="196">
        <v>0</v>
      </c>
      <c r="H17" s="64"/>
      <c r="I17" s="197">
        <v>8.91</v>
      </c>
      <c r="J17" s="64"/>
      <c r="K17" s="64"/>
      <c r="L17" s="65"/>
      <c r="M17" s="65"/>
      <c r="N17" s="163" t="s">
        <v>182</v>
      </c>
      <c r="O17" s="202"/>
      <c r="P17" s="202"/>
      <c r="Q17" s="65"/>
      <c r="R17" s="65"/>
      <c r="S17" s="65"/>
      <c r="T17" s="195">
        <v>9.5</v>
      </c>
      <c r="U17" s="203"/>
    </row>
    <row r="18" spans="1:21" ht="15" thickBot="1" x14ac:dyDescent="0.4">
      <c r="A18" s="64"/>
      <c r="B18" s="64"/>
      <c r="C18" s="64"/>
      <c r="D18" s="65"/>
      <c r="E18" s="15"/>
      <c r="F18" s="65"/>
      <c r="G18" s="15"/>
      <c r="H18" s="65"/>
      <c r="I18" s="65"/>
      <c r="J18" s="65"/>
      <c r="K18" s="65"/>
      <c r="L18" s="65"/>
      <c r="M18" s="65"/>
      <c r="N18" s="128"/>
      <c r="O18" s="204"/>
      <c r="P18" s="204"/>
      <c r="Q18" s="204"/>
      <c r="R18" s="204"/>
      <c r="S18" s="204"/>
      <c r="T18" s="204"/>
      <c r="U18" s="205"/>
    </row>
    <row r="19" spans="1:21" ht="15" thickBot="1" x14ac:dyDescent="0.4">
      <c r="A19" s="188" t="s">
        <v>183</v>
      </c>
      <c r="B19" s="64"/>
      <c r="C19" s="64" t="s">
        <v>184</v>
      </c>
      <c r="D19" s="65"/>
      <c r="E19" s="159">
        <v>3.89</v>
      </c>
      <c r="F19" s="65"/>
      <c r="G19" s="65"/>
      <c r="H19" s="65"/>
      <c r="I19" s="65"/>
      <c r="J19" s="234" t="s">
        <v>185</v>
      </c>
      <c r="K19" s="235"/>
      <c r="L19" s="236"/>
      <c r="M19" s="206"/>
      <c r="N19" s="243" t="s">
        <v>186</v>
      </c>
      <c r="O19" s="244"/>
      <c r="P19" s="244"/>
      <c r="Q19" s="244"/>
      <c r="R19" s="244"/>
      <c r="S19" s="244"/>
      <c r="T19" s="244"/>
      <c r="U19" s="245"/>
    </row>
    <row r="20" spans="1:21" x14ac:dyDescent="0.35">
      <c r="A20" s="188"/>
      <c r="B20" s="64"/>
      <c r="C20" s="64"/>
      <c r="D20" s="65"/>
      <c r="E20" s="174"/>
      <c r="F20" s="65"/>
      <c r="G20" s="65"/>
      <c r="H20" s="65"/>
      <c r="I20" s="65"/>
      <c r="J20" s="200"/>
      <c r="K20" s="65"/>
      <c r="L20" s="201"/>
      <c r="M20" s="65"/>
      <c r="N20" s="145" t="s">
        <v>187</v>
      </c>
      <c r="O20" s="184">
        <v>60</v>
      </c>
      <c r="P20" s="184">
        <v>45</v>
      </c>
      <c r="Q20" s="185"/>
      <c r="R20" s="185">
        <v>30</v>
      </c>
      <c r="S20" s="185">
        <v>15</v>
      </c>
      <c r="T20" s="186">
        <v>30</v>
      </c>
      <c r="U20" s="187">
        <v>15</v>
      </c>
    </row>
    <row r="21" spans="1:21" x14ac:dyDescent="0.35">
      <c r="A21" s="188" t="s">
        <v>188</v>
      </c>
      <c r="B21" s="64"/>
      <c r="C21" s="64" t="s">
        <v>189</v>
      </c>
      <c r="D21" s="65"/>
      <c r="E21" s="207"/>
      <c r="F21" s="65"/>
      <c r="G21" s="65"/>
      <c r="H21" s="65"/>
      <c r="I21" s="65"/>
      <c r="J21" s="200" t="s">
        <v>190</v>
      </c>
      <c r="K21" s="208" t="e">
        <v>#DIV/0!</v>
      </c>
      <c r="L21" s="201"/>
      <c r="M21" s="65"/>
      <c r="N21" s="132" t="s">
        <v>69</v>
      </c>
      <c r="O21" s="151" t="e">
        <f>+'[1]60 minutes'!G72</f>
        <v>#REF!</v>
      </c>
      <c r="P21" s="151" t="e">
        <f>+'[1]45 Minutes (2)'!G72</f>
        <v>#REF!</v>
      </c>
      <c r="Q21" s="147"/>
      <c r="R21" s="147"/>
      <c r="S21" s="147"/>
      <c r="T21" s="190" t="e">
        <f>+'[1]30 Minutes (2)'!G72</f>
        <v>#REF!</v>
      </c>
      <c r="U21" s="191" t="e">
        <f>+'[1]15 Minutes (2)'!G72</f>
        <v>#REF!</v>
      </c>
    </row>
    <row r="22" spans="1:21" ht="15" thickBot="1" x14ac:dyDescent="0.4">
      <c r="A22" s="188"/>
      <c r="B22" s="64"/>
      <c r="C22" s="64"/>
      <c r="D22" s="65"/>
      <c r="E22" s="65"/>
      <c r="F22" s="65"/>
      <c r="G22" s="65"/>
      <c r="H22" s="65"/>
      <c r="I22" s="65"/>
      <c r="J22" s="200"/>
      <c r="K22" s="65"/>
      <c r="L22" s="201"/>
      <c r="M22" s="65"/>
      <c r="N22" s="128" t="s">
        <v>191</v>
      </c>
      <c r="O22" s="137" t="e">
        <f>+'[1]60 minutes'!G74</f>
        <v>#REF!</v>
      </c>
      <c r="P22" s="137" t="e">
        <f>+'[1]45 Minutes (2)'!G74</f>
        <v>#REF!</v>
      </c>
      <c r="Q22" s="192"/>
      <c r="R22" s="192"/>
      <c r="S22" s="192"/>
      <c r="T22" s="193" t="e">
        <f>+'[1]30 Minutes (2)'!G74</f>
        <v>#REF!</v>
      </c>
      <c r="U22" s="194" t="e">
        <f>+'[1]15 Minutes (2)'!G74</f>
        <v>#REF!</v>
      </c>
    </row>
    <row r="23" spans="1:21" x14ac:dyDescent="0.35">
      <c r="A23" s="188" t="s">
        <v>173</v>
      </c>
      <c r="B23" s="64"/>
      <c r="C23" s="64" t="s">
        <v>192</v>
      </c>
      <c r="D23" s="65"/>
      <c r="E23" s="197" t="e">
        <v>#DIV/0!</v>
      </c>
      <c r="F23" s="65"/>
      <c r="G23" s="196" t="e">
        <v>#DIV/0!</v>
      </c>
      <c r="H23" s="64"/>
      <c r="I23" s="64"/>
      <c r="J23" s="209" t="s">
        <v>193</v>
      </c>
      <c r="K23" s="210">
        <v>0</v>
      </c>
      <c r="L23" s="201"/>
      <c r="M23" s="65"/>
      <c r="N23" s="65"/>
      <c r="O23" s="65"/>
      <c r="P23" s="65"/>
      <c r="Q23" s="65"/>
      <c r="R23" s="65"/>
      <c r="S23" s="65"/>
      <c r="T23" s="65"/>
      <c r="U23" s="65"/>
    </row>
    <row r="24" spans="1:21" ht="15" thickBot="1" x14ac:dyDescent="0.4">
      <c r="A24" s="188"/>
      <c r="B24" s="64"/>
      <c r="C24" s="64"/>
      <c r="D24" s="65"/>
      <c r="E24" s="65"/>
      <c r="F24" s="65"/>
      <c r="G24" s="64"/>
      <c r="H24" s="64"/>
      <c r="I24" s="64"/>
      <c r="J24" s="211"/>
      <c r="K24" s="212"/>
      <c r="L24" s="205"/>
      <c r="M24" s="65"/>
      <c r="N24" s="65"/>
      <c r="O24" s="65"/>
      <c r="P24" s="65"/>
      <c r="Q24" s="65"/>
      <c r="R24" s="65"/>
      <c r="S24" s="65"/>
      <c r="T24" s="65"/>
      <c r="U24" s="65"/>
    </row>
    <row r="25" spans="1:21" x14ac:dyDescent="0.35">
      <c r="A25" s="188" t="s">
        <v>173</v>
      </c>
      <c r="B25" s="64"/>
      <c r="C25" s="64" t="s">
        <v>194</v>
      </c>
      <c r="D25" s="65"/>
      <c r="E25" s="159">
        <v>0</v>
      </c>
      <c r="F25" s="65"/>
      <c r="G25" s="196">
        <v>0</v>
      </c>
      <c r="H25" s="64"/>
      <c r="I25" s="65"/>
      <c r="J25" s="213"/>
      <c r="K25" s="64"/>
      <c r="L25" s="65"/>
      <c r="M25" s="65"/>
      <c r="N25" s="65"/>
      <c r="O25" s="65"/>
      <c r="P25" s="65"/>
      <c r="Q25" s="65"/>
      <c r="R25" s="65"/>
      <c r="S25" s="65"/>
      <c r="T25" s="65"/>
      <c r="U25" s="65"/>
    </row>
    <row r="26" spans="1:21" x14ac:dyDescent="0.35">
      <c r="A26" s="188"/>
      <c r="B26" s="64"/>
      <c r="C26" s="64"/>
      <c r="D26" s="65"/>
      <c r="E26" s="174"/>
      <c r="F26" s="65"/>
      <c r="G26" s="64"/>
      <c r="H26" s="64"/>
      <c r="I26" s="65"/>
      <c r="J26" s="64"/>
      <c r="K26" s="64"/>
      <c r="L26" s="65"/>
      <c r="M26" s="65"/>
      <c r="N26" s="65"/>
      <c r="O26" s="65"/>
      <c r="P26" s="65"/>
      <c r="Q26" s="65"/>
      <c r="R26" s="65"/>
      <c r="S26" s="65"/>
      <c r="T26" s="65"/>
      <c r="U26" s="65"/>
    </row>
    <row r="27" spans="1:21" x14ac:dyDescent="0.35">
      <c r="A27" s="96" t="s">
        <v>195</v>
      </c>
      <c r="B27" s="65"/>
      <c r="C27" s="64"/>
      <c r="D27" s="65"/>
      <c r="E27" s="174"/>
      <c r="F27" s="65"/>
      <c r="G27" s="64"/>
      <c r="H27" s="64"/>
      <c r="I27" s="64"/>
      <c r="J27" s="64"/>
      <c r="K27" s="64"/>
      <c r="L27" s="65"/>
      <c r="M27" s="65"/>
      <c r="N27" s="65"/>
      <c r="O27" s="65"/>
      <c r="P27" s="65"/>
      <c r="Q27" s="65"/>
      <c r="R27" s="65"/>
      <c r="S27" s="65"/>
      <c r="T27" s="65"/>
      <c r="U27" s="65"/>
    </row>
    <row r="28" spans="1:21" x14ac:dyDescent="0.35">
      <c r="A28" s="101"/>
      <c r="B28" s="64"/>
      <c r="C28" s="64" t="s">
        <v>196</v>
      </c>
      <c r="D28" s="65"/>
      <c r="E28" s="214">
        <v>0.08</v>
      </c>
      <c r="F28" s="65"/>
      <c r="G28" s="196" t="e">
        <v>#DIV/0!</v>
      </c>
      <c r="H28" s="64"/>
      <c r="I28" s="64"/>
      <c r="J28" s="64"/>
      <c r="K28" s="64"/>
      <c r="L28" s="65"/>
      <c r="M28" s="65"/>
      <c r="N28" s="65"/>
      <c r="O28" s="65"/>
      <c r="P28" s="65"/>
      <c r="Q28" s="65"/>
      <c r="R28" s="65"/>
      <c r="S28" s="65"/>
      <c r="T28" s="65"/>
      <c r="U28" s="65"/>
    </row>
    <row r="29" spans="1:21" x14ac:dyDescent="0.35">
      <c r="A29" s="101"/>
      <c r="B29" s="64"/>
      <c r="C29" s="64" t="s">
        <v>197</v>
      </c>
      <c r="D29" s="65"/>
      <c r="E29" s="214">
        <v>0.03</v>
      </c>
      <c r="F29" s="65"/>
      <c r="G29" s="196" t="e">
        <v>#DIV/0!</v>
      </c>
      <c r="H29" s="64"/>
      <c r="I29" s="215" t="e">
        <v>#DIV/0!</v>
      </c>
      <c r="J29" s="64"/>
      <c r="K29" s="64"/>
      <c r="L29" s="65"/>
      <c r="M29" s="65"/>
      <c r="N29" s="65"/>
      <c r="O29" s="65"/>
      <c r="P29" s="65"/>
      <c r="Q29" s="65"/>
      <c r="R29" s="65"/>
      <c r="S29" s="65"/>
      <c r="T29" s="65"/>
      <c r="U29" s="65"/>
    </row>
    <row r="30" spans="1:21" x14ac:dyDescent="0.35">
      <c r="A30" s="64"/>
      <c r="B30" s="64"/>
      <c r="C30" s="64"/>
      <c r="D30" s="65"/>
      <c r="E30" s="216"/>
      <c r="F30" s="65"/>
      <c r="G30" s="217"/>
      <c r="H30" s="64"/>
      <c r="I30" s="64"/>
      <c r="J30" s="64"/>
      <c r="K30" s="64"/>
      <c r="L30" s="65"/>
      <c r="M30" s="65"/>
      <c r="N30" s="65"/>
      <c r="O30" s="65"/>
      <c r="P30" s="65"/>
      <c r="Q30" s="65"/>
      <c r="R30" s="65"/>
      <c r="S30" s="65"/>
      <c r="T30" s="65"/>
      <c r="U30" s="65"/>
    </row>
    <row r="31" spans="1:21" x14ac:dyDescent="0.35">
      <c r="A31" s="64"/>
      <c r="B31" s="64"/>
      <c r="C31" s="64" t="s">
        <v>198</v>
      </c>
      <c r="D31" s="65"/>
      <c r="E31" s="218">
        <v>0.1207</v>
      </c>
      <c r="F31" s="65"/>
      <c r="G31" s="219" t="e">
        <v>#DIV/0!</v>
      </c>
      <c r="H31" s="64"/>
      <c r="I31" s="64"/>
      <c r="J31" s="64"/>
      <c r="K31" s="64"/>
      <c r="L31" s="65"/>
      <c r="M31" s="65"/>
      <c r="N31" s="65"/>
      <c r="O31" s="65"/>
      <c r="P31" s="65"/>
      <c r="Q31" s="65"/>
      <c r="R31" s="65"/>
      <c r="S31" s="65"/>
      <c r="T31" s="65"/>
      <c r="U31" s="65"/>
    </row>
    <row r="32" spans="1:21" x14ac:dyDescent="0.35">
      <c r="A32" s="64"/>
      <c r="B32" s="64"/>
      <c r="C32" s="64" t="s">
        <v>199</v>
      </c>
      <c r="D32" s="65"/>
      <c r="E32" s="214">
        <v>1.7299999999999999E-2</v>
      </c>
      <c r="F32" s="65"/>
      <c r="G32" s="219" t="e">
        <v>#DIV/0!</v>
      </c>
      <c r="H32" s="64"/>
      <c r="I32" s="64"/>
      <c r="J32" s="64"/>
      <c r="K32" s="64"/>
      <c r="L32" s="65"/>
      <c r="M32" s="65"/>
      <c r="N32" s="65"/>
      <c r="O32" s="65"/>
      <c r="P32" s="65"/>
      <c r="Q32" s="65"/>
      <c r="R32" s="65"/>
      <c r="S32" s="65"/>
      <c r="T32" s="65"/>
      <c r="U32" s="65"/>
    </row>
    <row r="33" spans="1:21" x14ac:dyDescent="0.35">
      <c r="A33" s="64"/>
      <c r="B33" s="64"/>
      <c r="C33" s="64" t="s">
        <v>200</v>
      </c>
      <c r="D33" s="65"/>
      <c r="E33" s="220">
        <v>2.9000000000000001E-2</v>
      </c>
      <c r="F33" s="65"/>
      <c r="G33" s="219" t="e">
        <v>#DIV/0!</v>
      </c>
      <c r="H33" s="64"/>
      <c r="I33" s="64"/>
      <c r="J33" s="64"/>
      <c r="K33" s="64"/>
      <c r="L33" s="65"/>
      <c r="M33" s="65"/>
      <c r="N33" s="65"/>
      <c r="O33" s="65"/>
      <c r="P33" s="65"/>
      <c r="Q33" s="65"/>
      <c r="R33" s="65"/>
      <c r="S33" s="65"/>
      <c r="T33" s="65"/>
      <c r="U33" s="65"/>
    </row>
    <row r="34" spans="1:21" x14ac:dyDescent="0.35">
      <c r="A34" s="64"/>
      <c r="B34" s="64"/>
      <c r="C34" s="64" t="s">
        <v>201</v>
      </c>
      <c r="D34" s="65"/>
      <c r="E34" s="214">
        <v>3.0000000000000001E-3</v>
      </c>
      <c r="F34" s="65"/>
      <c r="G34" s="219" t="e">
        <v>#DIV/0!</v>
      </c>
      <c r="H34" s="64"/>
      <c r="I34" s="196" t="e">
        <v>#DIV/0!</v>
      </c>
      <c r="J34" s="64"/>
      <c r="K34" s="64"/>
      <c r="L34" s="65"/>
      <c r="M34" s="65"/>
      <c r="N34" s="65"/>
      <c r="O34" s="65"/>
      <c r="P34" s="65"/>
      <c r="Q34" s="65"/>
      <c r="R34" s="65"/>
      <c r="S34" s="65"/>
      <c r="T34" s="65"/>
      <c r="U34" s="65"/>
    </row>
    <row r="35" spans="1:21" x14ac:dyDescent="0.35">
      <c r="A35" s="64"/>
      <c r="B35" s="64"/>
      <c r="C35" s="64"/>
      <c r="D35" s="65"/>
      <c r="E35" s="174"/>
      <c r="F35" s="65"/>
      <c r="G35" s="64"/>
      <c r="H35" s="64"/>
      <c r="I35" s="64"/>
      <c r="J35" s="64"/>
      <c r="K35" s="64"/>
      <c r="L35" s="65"/>
      <c r="M35" s="65"/>
      <c r="N35" s="65"/>
      <c r="O35" s="65"/>
      <c r="P35" s="65"/>
      <c r="Q35" s="65"/>
      <c r="R35" s="65"/>
      <c r="S35" s="65"/>
      <c r="T35" s="65"/>
      <c r="U35" s="65"/>
    </row>
    <row r="36" spans="1:21" x14ac:dyDescent="0.35">
      <c r="A36" s="64"/>
      <c r="B36" s="64"/>
      <c r="C36" s="64" t="s">
        <v>202</v>
      </c>
      <c r="D36" s="65"/>
      <c r="E36" s="207">
        <v>0.35</v>
      </c>
      <c r="F36" s="65"/>
      <c r="G36" s="196">
        <v>1.3614999999999999</v>
      </c>
      <c r="H36" s="64"/>
      <c r="I36" s="64"/>
      <c r="J36" s="64"/>
      <c r="K36" s="65"/>
      <c r="L36" s="65"/>
      <c r="M36" s="65"/>
      <c r="N36" s="65"/>
      <c r="O36" s="65"/>
      <c r="P36" s="65"/>
      <c r="Q36" s="65"/>
      <c r="R36" s="65"/>
      <c r="S36" s="65"/>
      <c r="T36" s="65"/>
      <c r="U36" s="65"/>
    </row>
    <row r="37" spans="1:21" x14ac:dyDescent="0.35">
      <c r="A37" s="101"/>
      <c r="B37" s="64"/>
      <c r="C37" s="64" t="s">
        <v>203</v>
      </c>
      <c r="D37" s="65"/>
      <c r="E37" s="207">
        <v>0</v>
      </c>
      <c r="F37" s="65"/>
      <c r="G37" s="196">
        <v>0</v>
      </c>
      <c r="H37" s="64"/>
      <c r="I37" s="208">
        <v>1.3614999999999999</v>
      </c>
      <c r="J37" s="64"/>
      <c r="K37" s="221"/>
      <c r="L37" s="65"/>
      <c r="M37" s="65"/>
      <c r="N37" s="64"/>
      <c r="O37" s="65"/>
      <c r="P37" s="65"/>
      <c r="Q37" s="65"/>
      <c r="R37" s="65"/>
      <c r="S37" s="65"/>
      <c r="T37" s="65"/>
      <c r="U37" s="65"/>
    </row>
    <row r="38" spans="1:21" x14ac:dyDescent="0.35">
      <c r="A38" s="64"/>
      <c r="B38" s="64"/>
      <c r="C38" s="64"/>
      <c r="D38" s="65"/>
      <c r="E38" s="222"/>
      <c r="F38" s="65"/>
      <c r="G38" s="213"/>
      <c r="H38" s="64"/>
      <c r="I38" s="213"/>
      <c r="J38" s="64"/>
      <c r="K38" s="221"/>
      <c r="L38" s="65"/>
      <c r="M38" s="65"/>
      <c r="N38" s="64"/>
      <c r="O38" s="65"/>
      <c r="P38" s="65"/>
      <c r="Q38" s="65"/>
      <c r="R38" s="65"/>
      <c r="S38" s="65"/>
      <c r="T38" s="65"/>
      <c r="U38" s="65"/>
    </row>
    <row r="39" spans="1:21" x14ac:dyDescent="0.35">
      <c r="A39" s="64"/>
      <c r="B39" s="64"/>
      <c r="C39" s="64"/>
      <c r="D39" s="65"/>
      <c r="E39" s="222"/>
      <c r="F39" s="65"/>
      <c r="G39" s="213"/>
      <c r="H39" s="64"/>
      <c r="I39" s="213"/>
      <c r="J39" s="64"/>
      <c r="K39" s="223" t="e">
        <v>#DIV/0!</v>
      </c>
      <c r="L39" s="65"/>
      <c r="M39" s="64" t="s">
        <v>204</v>
      </c>
      <c r="N39" s="65"/>
      <c r="O39" s="65"/>
      <c r="P39" s="65"/>
      <c r="Q39" s="65"/>
      <c r="R39" s="65"/>
      <c r="S39" s="65"/>
      <c r="T39" s="65"/>
      <c r="U39" s="65"/>
    </row>
    <row r="40" spans="1:21" x14ac:dyDescent="0.35">
      <c r="A40" s="96" t="s">
        <v>205</v>
      </c>
      <c r="B40" s="64"/>
      <c r="C40" s="64"/>
      <c r="D40" s="65"/>
      <c r="E40" s="174"/>
      <c r="F40" s="65"/>
      <c r="G40" s="64"/>
      <c r="H40" s="64"/>
      <c r="I40" s="64"/>
      <c r="J40" s="64"/>
      <c r="K40" s="64"/>
      <c r="L40" s="65"/>
      <c r="M40" s="65"/>
      <c r="N40" s="64"/>
      <c r="O40" s="65"/>
      <c r="P40" s="65"/>
      <c r="Q40" s="65"/>
      <c r="R40" s="65"/>
      <c r="S40" s="65"/>
      <c r="T40" s="65"/>
      <c r="U40" s="65"/>
    </row>
    <row r="41" spans="1:21" x14ac:dyDescent="0.35">
      <c r="A41" s="64"/>
      <c r="B41" s="64"/>
      <c r="C41" s="64" t="s">
        <v>206</v>
      </c>
      <c r="D41" s="65"/>
      <c r="E41" s="214">
        <v>0.19</v>
      </c>
      <c r="F41" s="65"/>
      <c r="G41" s="196" t="e">
        <v>#DIV/0!</v>
      </c>
      <c r="H41" s="64"/>
      <c r="I41" s="64"/>
      <c r="J41" s="64"/>
      <c r="K41" s="64"/>
      <c r="L41" s="65"/>
      <c r="M41" s="65"/>
      <c r="N41" s="64"/>
      <c r="O41" s="65"/>
      <c r="P41" s="65"/>
      <c r="Q41" s="65"/>
      <c r="R41" s="65"/>
      <c r="S41" s="65"/>
      <c r="T41" s="65"/>
      <c r="U41" s="65"/>
    </row>
    <row r="42" spans="1:21" x14ac:dyDescent="0.35">
      <c r="A42" s="64"/>
      <c r="B42" s="64"/>
      <c r="C42" s="64" t="s">
        <v>207</v>
      </c>
      <c r="D42" s="65"/>
      <c r="E42" s="214">
        <v>1.4999999999999999E-2</v>
      </c>
      <c r="F42" s="65"/>
      <c r="G42" s="196" t="e">
        <v>#DIV/0!</v>
      </c>
      <c r="H42" s="64"/>
      <c r="I42" s="64"/>
      <c r="J42" s="64"/>
      <c r="K42" s="64"/>
      <c r="L42" s="65"/>
      <c r="M42" s="65"/>
      <c r="N42" s="64"/>
      <c r="O42" s="65"/>
      <c r="P42" s="65"/>
      <c r="Q42" s="65"/>
      <c r="R42" s="65"/>
      <c r="S42" s="65"/>
      <c r="T42" s="65"/>
      <c r="U42" s="65"/>
    </row>
    <row r="43" spans="1:21" x14ac:dyDescent="0.35">
      <c r="A43" s="64"/>
      <c r="B43" s="64"/>
      <c r="C43" s="64" t="s">
        <v>208</v>
      </c>
      <c r="D43" s="65"/>
      <c r="E43" s="214">
        <v>2.7E-2</v>
      </c>
      <c r="F43" s="65"/>
      <c r="G43" s="196" t="e">
        <v>#DIV/0!</v>
      </c>
      <c r="H43" s="64"/>
      <c r="I43" s="64"/>
      <c r="J43" s="64"/>
      <c r="K43" s="64"/>
      <c r="L43" s="65"/>
      <c r="M43" s="65"/>
      <c r="N43" s="64"/>
      <c r="O43" s="65"/>
      <c r="P43" s="65"/>
      <c r="Q43" s="65"/>
      <c r="R43" s="65"/>
      <c r="S43" s="65"/>
      <c r="T43" s="65"/>
      <c r="U43" s="65"/>
    </row>
    <row r="44" spans="1:21" x14ac:dyDescent="0.35">
      <c r="A44" s="101"/>
      <c r="B44" s="64"/>
      <c r="C44" s="64" t="s">
        <v>209</v>
      </c>
      <c r="D44" s="65"/>
      <c r="E44" s="214">
        <v>3.0000000000000001E-3</v>
      </c>
      <c r="F44" s="65"/>
      <c r="G44" s="196" t="e">
        <v>#DIV/0!</v>
      </c>
      <c r="H44" s="64"/>
      <c r="I44" s="64"/>
      <c r="J44" s="64"/>
      <c r="K44" s="64"/>
      <c r="L44" s="65"/>
      <c r="M44" s="65"/>
      <c r="N44" s="64"/>
      <c r="O44" s="65"/>
      <c r="P44" s="65"/>
      <c r="Q44" s="65"/>
      <c r="R44" s="65"/>
      <c r="S44" s="65"/>
      <c r="T44" s="65"/>
      <c r="U44" s="65"/>
    </row>
    <row r="45" spans="1:21" x14ac:dyDescent="0.35">
      <c r="A45" s="101"/>
      <c r="B45" s="64"/>
      <c r="C45" s="64" t="s">
        <v>210</v>
      </c>
      <c r="D45" s="65"/>
      <c r="E45" s="214">
        <v>0.01</v>
      </c>
      <c r="F45" s="65"/>
      <c r="G45" s="196" t="e">
        <v>#DIV/0!</v>
      </c>
      <c r="H45" s="64"/>
      <c r="I45" s="64"/>
      <c r="J45" s="64"/>
      <c r="K45" s="64"/>
      <c r="L45" s="65"/>
      <c r="M45" s="65"/>
      <c r="N45" s="64"/>
      <c r="O45" s="65"/>
      <c r="P45" s="65"/>
      <c r="Q45" s="65"/>
      <c r="R45" s="65"/>
      <c r="S45" s="65"/>
      <c r="T45" s="65"/>
      <c r="U45" s="65"/>
    </row>
    <row r="46" spans="1:21" x14ac:dyDescent="0.35">
      <c r="A46" s="101"/>
      <c r="B46" s="64"/>
      <c r="C46" s="64" t="s">
        <v>211</v>
      </c>
      <c r="D46" s="65"/>
      <c r="E46" s="214">
        <v>0</v>
      </c>
      <c r="F46" s="65"/>
      <c r="G46" s="196" t="e">
        <v>#DIV/0!</v>
      </c>
      <c r="H46" s="64"/>
      <c r="I46" s="196" t="e">
        <v>#DIV/0!</v>
      </c>
      <c r="J46" s="64"/>
      <c r="K46" s="64"/>
      <c r="L46" s="65"/>
      <c r="M46" s="65"/>
      <c r="N46" s="64"/>
      <c r="O46" s="65"/>
      <c r="P46" s="65"/>
      <c r="Q46" s="65"/>
      <c r="R46" s="65"/>
      <c r="S46" s="65"/>
      <c r="T46" s="65"/>
      <c r="U46" s="65"/>
    </row>
    <row r="47" spans="1:21" x14ac:dyDescent="0.35">
      <c r="A47" s="64"/>
      <c r="B47" s="64"/>
      <c r="C47" s="64"/>
      <c r="D47" s="65"/>
      <c r="E47" s="224"/>
      <c r="F47" s="65"/>
      <c r="G47" s="213"/>
      <c r="H47" s="64"/>
      <c r="I47" s="213"/>
      <c r="J47" s="64"/>
      <c r="K47" s="64"/>
      <c r="L47" s="65"/>
      <c r="M47" s="65"/>
      <c r="N47" s="64"/>
      <c r="O47" s="65"/>
      <c r="P47" s="65"/>
      <c r="Q47" s="65"/>
      <c r="R47" s="65"/>
      <c r="S47" s="65"/>
      <c r="T47" s="65"/>
      <c r="U47" s="65"/>
    </row>
    <row r="48" spans="1:21" x14ac:dyDescent="0.35">
      <c r="A48" s="64"/>
      <c r="B48" s="64"/>
      <c r="C48" s="64"/>
      <c r="D48" s="65"/>
      <c r="E48" s="224"/>
      <c r="F48" s="65"/>
      <c r="G48" s="213"/>
      <c r="H48" s="64"/>
      <c r="I48" s="213"/>
      <c r="J48" s="64"/>
      <c r="K48" s="64"/>
      <c r="L48" s="65"/>
      <c r="M48" s="65"/>
      <c r="N48" s="64"/>
      <c r="O48" s="65"/>
      <c r="P48" s="65"/>
      <c r="Q48" s="65"/>
      <c r="R48" s="65"/>
      <c r="S48" s="65"/>
      <c r="T48" s="65"/>
      <c r="U48" s="65"/>
    </row>
    <row r="49" spans="1:21" x14ac:dyDescent="0.35">
      <c r="A49" s="96" t="s">
        <v>212</v>
      </c>
      <c r="B49" s="64"/>
      <c r="C49" s="64"/>
      <c r="D49" s="65"/>
      <c r="E49" s="225"/>
      <c r="F49" s="65"/>
      <c r="G49" s="217"/>
      <c r="H49" s="64"/>
      <c r="I49" s="64"/>
      <c r="J49" s="64"/>
      <c r="K49" s="64"/>
      <c r="L49" s="65"/>
      <c r="M49" s="65"/>
      <c r="N49" s="64"/>
      <c r="O49" s="65"/>
      <c r="P49" s="65"/>
      <c r="Q49" s="65"/>
      <c r="R49" s="65"/>
      <c r="S49" s="65"/>
      <c r="T49" s="65"/>
      <c r="U49" s="65"/>
    </row>
    <row r="50" spans="1:21" x14ac:dyDescent="0.35">
      <c r="A50" s="64"/>
      <c r="B50" s="64"/>
      <c r="C50" s="64" t="s">
        <v>213</v>
      </c>
      <c r="D50" s="65"/>
      <c r="E50" s="218">
        <v>1.9E-2</v>
      </c>
      <c r="F50" s="65"/>
      <c r="G50" s="219" t="e">
        <v>#DIV/0!</v>
      </c>
      <c r="H50" s="64"/>
      <c r="I50" s="65"/>
      <c r="J50" s="64"/>
      <c r="K50" s="64"/>
      <c r="L50" s="65"/>
      <c r="M50" s="65"/>
      <c r="N50" s="64"/>
      <c r="O50" s="65"/>
      <c r="P50" s="65"/>
      <c r="Q50" s="65"/>
      <c r="R50" s="65"/>
      <c r="S50" s="65"/>
      <c r="T50" s="65"/>
      <c r="U50" s="65"/>
    </row>
    <row r="51" spans="1:21" x14ac:dyDescent="0.35">
      <c r="A51" s="64"/>
      <c r="B51" s="64"/>
      <c r="C51" s="64" t="s">
        <v>214</v>
      </c>
      <c r="D51" s="65"/>
      <c r="E51" s="214">
        <v>1.9E-2</v>
      </c>
      <c r="F51" s="65"/>
      <c r="G51" s="196" t="e">
        <v>#DIV/0!</v>
      </c>
      <c r="H51" s="64"/>
      <c r="I51" s="64"/>
      <c r="J51" s="64"/>
      <c r="K51" s="64"/>
      <c r="L51" s="65"/>
      <c r="M51" s="65"/>
      <c r="N51" s="64"/>
      <c r="O51" s="65"/>
      <c r="P51" s="65"/>
      <c r="Q51" s="65"/>
      <c r="R51" s="65"/>
      <c r="S51" s="65"/>
      <c r="T51" s="65"/>
      <c r="U51" s="65"/>
    </row>
    <row r="52" spans="1:21" x14ac:dyDescent="0.35">
      <c r="A52" s="64"/>
      <c r="B52" s="64"/>
      <c r="C52" s="64" t="s">
        <v>215</v>
      </c>
      <c r="D52" s="65"/>
      <c r="E52" s="214">
        <v>8.0000000000000002E-3</v>
      </c>
      <c r="F52" s="65"/>
      <c r="G52" s="196" t="e">
        <v>#DIV/0!</v>
      </c>
      <c r="H52" s="64"/>
      <c r="I52" s="64"/>
      <c r="J52" s="64"/>
      <c r="K52" s="64"/>
      <c r="L52" s="65"/>
      <c r="M52" s="65"/>
      <c r="N52" s="64"/>
      <c r="O52" s="65"/>
      <c r="P52" s="65"/>
      <c r="Q52" s="65"/>
      <c r="R52" s="65"/>
      <c r="S52" s="65"/>
      <c r="T52" s="65"/>
      <c r="U52" s="65"/>
    </row>
    <row r="53" spans="1:21" x14ac:dyDescent="0.35">
      <c r="A53" s="64"/>
      <c r="B53" s="64"/>
      <c r="C53" s="64" t="s">
        <v>216</v>
      </c>
      <c r="D53" s="65"/>
      <c r="E53" s="214">
        <v>3.0000000000000001E-3</v>
      </c>
      <c r="F53" s="65"/>
      <c r="G53" s="196" t="e">
        <v>#DIV/0!</v>
      </c>
      <c r="H53" s="64"/>
      <c r="I53" s="208" t="e">
        <v>#DIV/0!</v>
      </c>
      <c r="J53" s="64"/>
      <c r="K53" s="64"/>
      <c r="L53" s="65"/>
      <c r="M53" s="65"/>
      <c r="N53" s="64"/>
      <c r="O53" s="65"/>
      <c r="P53" s="65"/>
      <c r="Q53" s="65"/>
      <c r="R53" s="65"/>
      <c r="S53" s="65"/>
      <c r="T53" s="65"/>
      <c r="U53" s="65"/>
    </row>
    <row r="54" spans="1:21" x14ac:dyDescent="0.35">
      <c r="A54" s="64"/>
      <c r="B54" s="64"/>
      <c r="C54" s="64"/>
      <c r="D54" s="65"/>
      <c r="E54" s="224"/>
      <c r="F54" s="65"/>
      <c r="G54" s="213"/>
      <c r="H54" s="64"/>
      <c r="I54" s="213"/>
      <c r="J54" s="64"/>
      <c r="K54" s="64"/>
      <c r="L54" s="65"/>
      <c r="M54" s="65"/>
      <c r="N54" s="64"/>
      <c r="O54" s="65"/>
      <c r="P54" s="65"/>
      <c r="Q54" s="65"/>
      <c r="R54" s="65"/>
      <c r="S54" s="65"/>
      <c r="T54" s="65"/>
      <c r="U54" s="65"/>
    </row>
    <row r="55" spans="1:21" x14ac:dyDescent="0.35">
      <c r="A55" s="96" t="s">
        <v>217</v>
      </c>
      <c r="B55" s="64"/>
      <c r="C55" s="64"/>
      <c r="D55" s="65"/>
      <c r="E55" s="225"/>
      <c r="F55" s="65"/>
      <c r="G55" s="217"/>
      <c r="H55" s="64"/>
      <c r="I55" s="64"/>
      <c r="J55" s="64"/>
      <c r="K55" s="64"/>
      <c r="L55" s="65"/>
      <c r="M55" s="65"/>
      <c r="N55" s="64"/>
      <c r="O55" s="65"/>
      <c r="P55" s="65"/>
      <c r="Q55" s="65"/>
      <c r="R55" s="65"/>
      <c r="S55" s="65"/>
      <c r="T55" s="65"/>
      <c r="U55" s="65"/>
    </row>
    <row r="56" spans="1:21" x14ac:dyDescent="0.35">
      <c r="A56" s="64"/>
      <c r="B56" s="64"/>
      <c r="C56" s="64" t="s">
        <v>218</v>
      </c>
      <c r="D56" s="65"/>
      <c r="E56" s="218">
        <v>1.0999999999999999E-2</v>
      </c>
      <c r="F56" s="65"/>
      <c r="G56" s="219" t="e">
        <v>#DIV/0!</v>
      </c>
      <c r="H56" s="64"/>
      <c r="I56" s="64"/>
      <c r="J56" s="64"/>
      <c r="K56" s="64"/>
      <c r="L56" s="65"/>
      <c r="M56" s="65"/>
      <c r="N56" s="64"/>
      <c r="O56" s="65"/>
      <c r="P56" s="65"/>
      <c r="Q56" s="65"/>
      <c r="R56" s="65"/>
      <c r="S56" s="65"/>
      <c r="T56" s="65"/>
      <c r="U56" s="65"/>
    </row>
    <row r="57" spans="1:21" x14ac:dyDescent="0.35">
      <c r="A57" s="64"/>
      <c r="B57" s="64"/>
      <c r="C57" s="64" t="s">
        <v>219</v>
      </c>
      <c r="D57" s="65"/>
      <c r="E57" s="214">
        <v>1.0999999999999999E-2</v>
      </c>
      <c r="F57" s="65"/>
      <c r="G57" s="196" t="e">
        <v>#DIV/0!</v>
      </c>
      <c r="H57" s="64"/>
      <c r="I57" s="208" t="e">
        <v>#DIV/0!</v>
      </c>
      <c r="J57" s="64"/>
      <c r="K57" s="64"/>
      <c r="L57" s="65"/>
      <c r="M57" s="65"/>
      <c r="N57" s="64"/>
      <c r="O57" s="65"/>
      <c r="P57" s="65"/>
      <c r="Q57" s="65"/>
      <c r="R57" s="65"/>
      <c r="S57" s="65"/>
      <c r="T57" s="65"/>
      <c r="U57" s="65"/>
    </row>
    <row r="58" spans="1:21" x14ac:dyDescent="0.35">
      <c r="A58" s="64"/>
      <c r="B58" s="64"/>
      <c r="C58" s="64"/>
      <c r="D58" s="65"/>
      <c r="E58" s="224"/>
      <c r="F58" s="65"/>
      <c r="G58" s="213"/>
      <c r="H58" s="64"/>
      <c r="I58" s="213"/>
      <c r="J58" s="64"/>
      <c r="K58" s="64"/>
      <c r="L58" s="65"/>
      <c r="M58" s="65"/>
      <c r="N58" s="64"/>
      <c r="O58" s="65"/>
      <c r="P58" s="65"/>
      <c r="Q58" s="65"/>
      <c r="R58" s="65"/>
      <c r="S58" s="65"/>
      <c r="T58" s="65"/>
      <c r="U58" s="65"/>
    </row>
    <row r="59" spans="1:21" x14ac:dyDescent="0.35">
      <c r="A59" s="96" t="s">
        <v>220</v>
      </c>
      <c r="B59" s="64"/>
      <c r="C59" s="64"/>
      <c r="D59" s="65"/>
      <c r="E59" s="225"/>
      <c r="F59" s="65"/>
      <c r="G59" s="217"/>
      <c r="H59" s="64"/>
      <c r="I59" s="64"/>
      <c r="J59" s="64"/>
      <c r="K59" s="64"/>
      <c r="L59" s="65"/>
      <c r="M59" s="65"/>
      <c r="N59" s="64"/>
      <c r="O59" s="65"/>
      <c r="P59" s="65"/>
      <c r="Q59" s="65"/>
      <c r="R59" s="65"/>
      <c r="S59" s="65"/>
      <c r="T59" s="65"/>
      <c r="U59" s="65"/>
    </row>
    <row r="60" spans="1:21" x14ac:dyDescent="0.35">
      <c r="A60" s="64"/>
      <c r="B60" s="64"/>
      <c r="C60" s="64" t="s">
        <v>221</v>
      </c>
      <c r="D60" s="65"/>
      <c r="E60" s="218">
        <v>4.0000000000000001E-3</v>
      </c>
      <c r="F60" s="65"/>
      <c r="G60" s="219" t="e">
        <v>#DIV/0!</v>
      </c>
      <c r="H60" s="64"/>
      <c r="I60" s="64"/>
      <c r="J60" s="64"/>
      <c r="K60" s="64"/>
      <c r="L60" s="65"/>
      <c r="M60" s="65"/>
      <c r="N60" s="64"/>
      <c r="O60" s="65"/>
      <c r="P60" s="65"/>
      <c r="Q60" s="65"/>
      <c r="R60" s="65"/>
      <c r="S60" s="65"/>
      <c r="T60" s="65"/>
      <c r="U60" s="65"/>
    </row>
    <row r="61" spans="1:21" x14ac:dyDescent="0.35">
      <c r="A61" s="64"/>
      <c r="B61" s="64"/>
      <c r="C61" s="64" t="s">
        <v>222</v>
      </c>
      <c r="D61" s="65"/>
      <c r="E61" s="214">
        <v>1.2E-2</v>
      </c>
      <c r="F61" s="65"/>
      <c r="G61" s="196" t="e">
        <v>#DIV/0!</v>
      </c>
      <c r="H61" s="64"/>
      <c r="I61" s="64"/>
      <c r="J61" s="64"/>
      <c r="K61" s="64"/>
      <c r="L61" s="65"/>
      <c r="M61" s="65"/>
      <c r="N61" s="64"/>
      <c r="O61" s="65"/>
      <c r="P61" s="65"/>
      <c r="Q61" s="65"/>
      <c r="R61" s="65"/>
      <c r="S61" s="65"/>
      <c r="T61" s="65"/>
      <c r="U61" s="65"/>
    </row>
    <row r="62" spans="1:21" x14ac:dyDescent="0.35">
      <c r="A62" s="64"/>
      <c r="B62" s="64"/>
      <c r="C62" s="64" t="s">
        <v>223</v>
      </c>
      <c r="D62" s="65"/>
      <c r="E62" s="214">
        <v>0.02</v>
      </c>
      <c r="F62" s="65"/>
      <c r="G62" s="196" t="e">
        <v>#DIV/0!</v>
      </c>
      <c r="H62" s="64"/>
      <c r="I62" s="64"/>
      <c r="J62" s="64"/>
      <c r="K62" s="64"/>
      <c r="L62" s="65"/>
      <c r="M62" s="65"/>
      <c r="N62" s="64"/>
      <c r="O62" s="65"/>
      <c r="P62" s="65"/>
      <c r="Q62" s="65"/>
      <c r="R62" s="65"/>
      <c r="S62" s="65"/>
      <c r="T62" s="65"/>
      <c r="U62" s="65"/>
    </row>
    <row r="63" spans="1:21" x14ac:dyDescent="0.35">
      <c r="A63" s="64"/>
      <c r="B63" s="64"/>
      <c r="C63" s="64" t="s">
        <v>224</v>
      </c>
      <c r="D63" s="65"/>
      <c r="E63" s="214">
        <v>0.01</v>
      </c>
      <c r="F63" s="65"/>
      <c r="G63" s="196" t="e">
        <v>#DIV/0!</v>
      </c>
      <c r="H63" s="64"/>
      <c r="I63" s="208" t="e">
        <v>#DIV/0!</v>
      </c>
      <c r="J63" s="64"/>
      <c r="K63" s="65"/>
      <c r="L63" s="65"/>
      <c r="M63" s="65"/>
      <c r="N63" s="65"/>
      <c r="O63" s="65"/>
      <c r="P63" s="65"/>
      <c r="Q63" s="65"/>
      <c r="R63" s="65"/>
      <c r="S63" s="65"/>
      <c r="T63" s="65"/>
      <c r="U63" s="65"/>
    </row>
    <row r="64" spans="1:21" x14ac:dyDescent="0.35">
      <c r="A64" s="64"/>
      <c r="B64" s="64"/>
      <c r="C64" s="64"/>
      <c r="D64" s="65"/>
      <c r="E64" s="224"/>
      <c r="F64" s="65"/>
      <c r="G64" s="213"/>
      <c r="H64" s="64"/>
      <c r="I64" s="213"/>
      <c r="J64" s="64"/>
      <c r="K64" s="65"/>
      <c r="L64" s="65"/>
      <c r="M64" s="65"/>
      <c r="N64" s="65"/>
      <c r="O64" s="65"/>
      <c r="P64" s="65"/>
      <c r="Q64" s="65"/>
      <c r="R64" s="65"/>
      <c r="S64" s="65"/>
      <c r="T64" s="65"/>
      <c r="U64" s="65"/>
    </row>
    <row r="65" spans="1:21" x14ac:dyDescent="0.35">
      <c r="A65" s="96" t="s">
        <v>225</v>
      </c>
      <c r="B65" s="64"/>
      <c r="C65" s="64"/>
      <c r="D65" s="65"/>
      <c r="E65" s="225"/>
      <c r="F65" s="65"/>
      <c r="G65" s="217"/>
      <c r="H65" s="64"/>
      <c r="I65" s="64"/>
      <c r="J65" s="64"/>
      <c r="K65" s="65"/>
      <c r="L65" s="65"/>
      <c r="M65" s="65"/>
      <c r="N65" s="65"/>
      <c r="O65" s="65"/>
      <c r="P65" s="65"/>
      <c r="Q65" s="65"/>
      <c r="R65" s="65"/>
      <c r="S65" s="65"/>
      <c r="T65" s="65"/>
      <c r="U65" s="65"/>
    </row>
    <row r="66" spans="1:21" x14ac:dyDescent="0.35">
      <c r="A66" s="96"/>
      <c r="B66" s="64"/>
      <c r="C66" s="64" t="s">
        <v>226</v>
      </c>
      <c r="D66" s="65"/>
      <c r="E66" s="214">
        <v>5.0000000000000001E-3</v>
      </c>
      <c r="F66" s="65"/>
      <c r="G66" s="219" t="e">
        <v>#DIV/0!</v>
      </c>
      <c r="H66" s="64"/>
      <c r="I66" s="64"/>
      <c r="J66" s="64"/>
      <c r="K66" s="65"/>
      <c r="L66" s="65"/>
      <c r="M66" s="65"/>
      <c r="N66" s="65"/>
      <c r="O66" s="65"/>
      <c r="P66" s="65"/>
      <c r="Q66" s="65"/>
      <c r="R66" s="65"/>
      <c r="S66" s="65"/>
      <c r="T66" s="65"/>
      <c r="U66" s="65"/>
    </row>
    <row r="67" spans="1:21" x14ac:dyDescent="0.35">
      <c r="A67" s="64"/>
      <c r="B67" s="64"/>
      <c r="C67" s="64" t="s">
        <v>227</v>
      </c>
      <c r="D67" s="65"/>
      <c r="E67" s="218">
        <v>3.0000000000000001E-3</v>
      </c>
      <c r="F67" s="65"/>
      <c r="G67" s="219" t="e">
        <v>#DIV/0!</v>
      </c>
      <c r="H67" s="64"/>
      <c r="I67" s="196" t="e">
        <v>#DIV/0!</v>
      </c>
      <c r="J67" s="64"/>
      <c r="K67" s="226" t="e">
        <v>#DIV/0!</v>
      </c>
      <c r="L67" s="65"/>
      <c r="M67" s="64" t="s">
        <v>228</v>
      </c>
      <c r="N67" s="65"/>
      <c r="O67" s="65"/>
      <c r="P67" s="65"/>
      <c r="Q67" s="65"/>
      <c r="R67" s="65"/>
      <c r="S67" s="65"/>
      <c r="T67" s="65"/>
      <c r="U67" s="65"/>
    </row>
    <row r="68" spans="1:21" x14ac:dyDescent="0.35">
      <c r="A68" s="64"/>
      <c r="B68" s="64"/>
      <c r="C68" s="64"/>
      <c r="D68" s="65"/>
      <c r="E68" s="174"/>
      <c r="F68" s="65"/>
      <c r="G68" s="64"/>
      <c r="H68" s="64"/>
      <c r="I68" s="64"/>
      <c r="J68" s="64"/>
      <c r="K68" s="64"/>
      <c r="L68" s="65"/>
      <c r="M68" s="65"/>
      <c r="N68" s="64"/>
      <c r="O68" s="65"/>
      <c r="P68" s="65"/>
      <c r="Q68" s="65"/>
      <c r="R68" s="65"/>
      <c r="S68" s="65"/>
      <c r="T68" s="65"/>
      <c r="U68" s="65"/>
    </row>
    <row r="69" spans="1:21" x14ac:dyDescent="0.35">
      <c r="A69" s="64"/>
      <c r="B69" s="64"/>
      <c r="C69" s="64" t="s">
        <v>229</v>
      </c>
      <c r="D69" s="65"/>
      <c r="E69" s="214">
        <v>0.03</v>
      </c>
      <c r="F69" s="65"/>
      <c r="G69" s="196" t="e">
        <v>#DIV/0!</v>
      </c>
      <c r="H69" s="64"/>
      <c r="I69" s="64"/>
      <c r="J69" s="64"/>
      <c r="K69" s="65"/>
      <c r="L69" s="65"/>
      <c r="M69" s="65"/>
      <c r="N69" s="65"/>
      <c r="O69" s="65"/>
      <c r="P69" s="65"/>
      <c r="Q69" s="65"/>
      <c r="R69" s="65"/>
      <c r="S69" s="65"/>
      <c r="T69" s="65"/>
      <c r="U69" s="65"/>
    </row>
    <row r="70" spans="1:21" x14ac:dyDescent="0.35">
      <c r="A70" s="64"/>
      <c r="B70" s="64"/>
      <c r="C70" s="64"/>
      <c r="D70" s="65"/>
      <c r="E70" s="224"/>
      <c r="F70" s="65"/>
      <c r="G70" s="213"/>
      <c r="H70" s="64"/>
      <c r="I70" s="64"/>
      <c r="J70" s="64"/>
      <c r="K70" s="223" t="e">
        <v>#DIV/0!</v>
      </c>
      <c r="L70" s="65"/>
      <c r="M70" s="64" t="s">
        <v>230</v>
      </c>
      <c r="N70" s="65"/>
      <c r="O70" s="65"/>
      <c r="P70" s="65"/>
      <c r="Q70" s="65"/>
      <c r="R70" s="65"/>
      <c r="S70" s="65"/>
      <c r="T70" s="65"/>
      <c r="U70" s="65"/>
    </row>
    <row r="71" spans="1:21" ht="15" thickBot="1" x14ac:dyDescent="0.4">
      <c r="A71" s="64"/>
      <c r="B71" s="64"/>
      <c r="C71" s="64"/>
      <c r="D71" s="65"/>
      <c r="E71" s="224"/>
      <c r="F71" s="65"/>
      <c r="G71" s="213"/>
      <c r="H71" s="64"/>
      <c r="I71" s="64"/>
      <c r="J71" s="64"/>
      <c r="K71" s="65"/>
      <c r="L71" s="65"/>
      <c r="M71" s="65"/>
      <c r="N71" s="65"/>
      <c r="O71" s="65"/>
      <c r="P71" s="65"/>
      <c r="Q71" s="65"/>
      <c r="R71" s="65"/>
      <c r="S71" s="65"/>
      <c r="T71" s="65"/>
      <c r="U71" s="65"/>
    </row>
    <row r="72" spans="1:21" ht="15" thickBot="1" x14ac:dyDescent="0.4">
      <c r="A72" s="65"/>
      <c r="B72" s="65"/>
      <c r="C72" s="227"/>
      <c r="D72" s="65"/>
      <c r="E72" s="228"/>
      <c r="F72" s="65"/>
      <c r="G72" s="229" t="e">
        <v>#DIV/0!</v>
      </c>
      <c r="H72" s="64"/>
      <c r="I72" s="64" t="s">
        <v>231</v>
      </c>
      <c r="J72" s="64"/>
      <c r="K72" s="64"/>
      <c r="L72" s="65"/>
      <c r="M72" s="65"/>
      <c r="N72" s="65"/>
      <c r="O72" s="65"/>
      <c r="P72" s="65"/>
      <c r="Q72" s="65"/>
      <c r="R72" s="65"/>
      <c r="S72" s="65"/>
      <c r="T72" s="65"/>
      <c r="U72" s="65"/>
    </row>
    <row r="73" spans="1:21" x14ac:dyDescent="0.35">
      <c r="A73" s="65"/>
      <c r="B73" s="65"/>
      <c r="C73" s="65"/>
      <c r="D73" s="65"/>
      <c r="E73" s="65"/>
      <c r="F73" s="65"/>
      <c r="G73" s="64"/>
      <c r="H73" s="64"/>
      <c r="I73" s="64"/>
      <c r="J73" s="64"/>
      <c r="K73" s="64"/>
      <c r="L73" s="65"/>
      <c r="M73" s="65"/>
      <c r="N73" s="65"/>
      <c r="O73" s="65"/>
      <c r="P73" s="65"/>
      <c r="Q73" s="65"/>
      <c r="R73" s="65"/>
      <c r="S73" s="65"/>
      <c r="T73" s="65"/>
      <c r="U73" s="65"/>
    </row>
    <row r="74" spans="1:21" x14ac:dyDescent="0.35">
      <c r="A74" s="65"/>
      <c r="B74" s="65"/>
      <c r="C74" s="228"/>
      <c r="D74" s="65"/>
      <c r="E74" s="228"/>
      <c r="F74" s="65"/>
      <c r="G74" s="226" t="e">
        <v>#DIV/0!</v>
      </c>
      <c r="H74" s="64"/>
      <c r="I74" s="64" t="s">
        <v>232</v>
      </c>
      <c r="J74" s="64"/>
      <c r="K74" s="64"/>
      <c r="L74" s="65"/>
      <c r="M74" s="65"/>
      <c r="N74" s="65"/>
      <c r="O74" s="65"/>
      <c r="P74" s="65"/>
      <c r="Q74" s="65"/>
      <c r="R74" s="65"/>
      <c r="S74" s="65"/>
      <c r="T74" s="65"/>
      <c r="U74" s="65"/>
    </row>
    <row r="75" spans="1:21" x14ac:dyDescent="0.35">
      <c r="A75" s="65"/>
      <c r="B75" s="65"/>
      <c r="C75" s="65"/>
      <c r="D75" s="65"/>
      <c r="E75" s="65"/>
      <c r="F75" s="65"/>
      <c r="G75" s="230"/>
      <c r="H75" s="64"/>
      <c r="I75" s="64"/>
      <c r="J75" s="64"/>
      <c r="K75" s="64"/>
      <c r="L75" s="65"/>
      <c r="M75" s="65"/>
      <c r="N75" s="65"/>
      <c r="O75" s="65"/>
      <c r="P75" s="65"/>
      <c r="Q75" s="65"/>
      <c r="R75" s="65"/>
      <c r="S75" s="65"/>
      <c r="T75" s="65"/>
      <c r="U75" s="65"/>
    </row>
    <row r="76" spans="1:21" x14ac:dyDescent="0.35">
      <c r="A76" s="67" t="s">
        <v>233</v>
      </c>
      <c r="B76" s="65"/>
      <c r="C76" s="65"/>
      <c r="D76" s="65"/>
      <c r="E76" s="65"/>
      <c r="F76" s="65"/>
      <c r="G76" s="230"/>
      <c r="H76" s="64"/>
      <c r="I76" s="64"/>
      <c r="J76" s="64"/>
      <c r="K76" s="64"/>
      <c r="L76" s="65"/>
      <c r="M76" s="65"/>
      <c r="N76" s="65"/>
      <c r="O76" s="65"/>
      <c r="P76" s="65"/>
      <c r="Q76" s="65"/>
      <c r="R76" s="65"/>
      <c r="S76" s="65"/>
      <c r="T76" s="65"/>
      <c r="U76" s="65"/>
    </row>
    <row r="77" spans="1:21" x14ac:dyDescent="0.35">
      <c r="A77" s="65"/>
      <c r="B77" s="65"/>
      <c r="C77" s="65"/>
      <c r="D77" s="65"/>
      <c r="E77" s="65"/>
      <c r="F77" s="65"/>
      <c r="G77" s="230"/>
      <c r="H77" s="64"/>
      <c r="I77" s="64"/>
      <c r="J77" s="64"/>
      <c r="K77" s="64"/>
      <c r="L77" s="65"/>
      <c r="M77" s="65"/>
      <c r="N77" s="65"/>
      <c r="O77" s="65"/>
      <c r="P77" s="65"/>
      <c r="Q77" s="65"/>
      <c r="R77" s="65"/>
      <c r="S77" s="65"/>
      <c r="T77" s="65"/>
      <c r="U77" s="65"/>
    </row>
    <row r="78" spans="1:21" x14ac:dyDescent="0.35">
      <c r="A78" s="65"/>
      <c r="B78" s="65"/>
      <c r="C78" s="65" t="s">
        <v>234</v>
      </c>
      <c r="D78" s="65"/>
      <c r="E78" s="159">
        <v>150</v>
      </c>
      <c r="F78" s="65"/>
      <c r="G78" s="230"/>
      <c r="H78" s="64"/>
      <c r="I78" s="64"/>
      <c r="J78" s="64"/>
      <c r="K78" s="64"/>
      <c r="L78" s="65"/>
      <c r="M78" s="65"/>
      <c r="N78" s="65"/>
      <c r="O78" s="65"/>
      <c r="P78" s="65"/>
      <c r="Q78" s="65"/>
      <c r="R78" s="65"/>
      <c r="S78" s="65"/>
      <c r="T78" s="65"/>
      <c r="U78" s="65"/>
    </row>
    <row r="79" spans="1:21" x14ac:dyDescent="0.35">
      <c r="A79" s="65"/>
      <c r="B79" s="65"/>
      <c r="C79" s="65"/>
      <c r="D79" s="65"/>
      <c r="E79" s="65"/>
      <c r="F79" s="65"/>
      <c r="G79" s="230"/>
      <c r="H79" s="64"/>
      <c r="I79" s="64"/>
      <c r="J79" s="64"/>
      <c r="K79" s="64"/>
      <c r="L79" s="65"/>
      <c r="M79" s="65"/>
      <c r="N79" s="65"/>
      <c r="O79" s="65"/>
      <c r="P79" s="65"/>
      <c r="Q79" s="65"/>
      <c r="R79" s="65"/>
      <c r="S79" s="65"/>
      <c r="T79" s="65"/>
      <c r="U79" s="65"/>
    </row>
    <row r="80" spans="1:21" x14ac:dyDescent="0.35">
      <c r="A80" s="65"/>
      <c r="B80" s="65"/>
      <c r="C80" s="65" t="s">
        <v>235</v>
      </c>
      <c r="D80" s="65"/>
      <c r="E80" s="160">
        <v>0.25</v>
      </c>
      <c r="F80" s="65"/>
      <c r="G80" s="230"/>
      <c r="H80" s="64"/>
      <c r="I80" s="64"/>
      <c r="J80" s="64"/>
      <c r="K80" s="64"/>
      <c r="L80" s="65"/>
      <c r="M80" s="65"/>
      <c r="N80" s="65"/>
      <c r="O80" s="65"/>
      <c r="P80" s="65"/>
      <c r="Q80" s="65"/>
      <c r="R80" s="65"/>
      <c r="S80" s="65"/>
      <c r="T80" s="65"/>
      <c r="U80" s="65"/>
    </row>
    <row r="81" spans="1:21" x14ac:dyDescent="0.35">
      <c r="A81" s="65"/>
      <c r="B81" s="65"/>
      <c r="C81" s="65"/>
      <c r="D81" s="65"/>
      <c r="E81" s="65"/>
      <c r="F81" s="65"/>
      <c r="G81" s="230"/>
      <c r="H81" s="64"/>
      <c r="I81" s="64"/>
      <c r="J81" s="64"/>
      <c r="K81" s="64"/>
      <c r="L81" s="65"/>
      <c r="M81" s="65"/>
      <c r="N81" s="65"/>
      <c r="O81" s="65"/>
      <c r="P81" s="65"/>
      <c r="Q81" s="65"/>
      <c r="R81" s="65"/>
      <c r="S81" s="65"/>
      <c r="T81" s="65"/>
      <c r="U81" s="65"/>
    </row>
    <row r="82" spans="1:21" x14ac:dyDescent="0.35">
      <c r="A82" s="65"/>
      <c r="B82" s="65"/>
      <c r="C82" s="65" t="s">
        <v>236</v>
      </c>
      <c r="D82" s="65"/>
      <c r="E82" s="161">
        <v>1200</v>
      </c>
      <c r="F82" s="65"/>
      <c r="G82" s="230"/>
      <c r="H82" s="64"/>
      <c r="I82" s="64"/>
      <c r="J82" s="64"/>
      <c r="K82" s="64"/>
      <c r="L82" s="65"/>
      <c r="M82" s="65"/>
      <c r="N82" s="65"/>
      <c r="O82" s="65"/>
      <c r="P82" s="65"/>
      <c r="Q82" s="65"/>
      <c r="R82" s="65"/>
      <c r="S82" s="65"/>
      <c r="T82" s="65"/>
      <c r="U82" s="65"/>
    </row>
    <row r="83" spans="1:21" x14ac:dyDescent="0.35">
      <c r="A83" s="65"/>
      <c r="B83" s="65"/>
      <c r="C83" s="65"/>
      <c r="D83" s="65"/>
      <c r="E83" s="65"/>
      <c r="F83" s="65"/>
      <c r="G83" s="230"/>
      <c r="H83" s="64"/>
      <c r="I83" s="64"/>
      <c r="J83" s="64"/>
      <c r="K83" s="64"/>
      <c r="L83" s="65"/>
      <c r="M83" s="65"/>
      <c r="N83" s="65"/>
      <c r="O83" s="65"/>
      <c r="P83" s="65"/>
      <c r="Q83" s="65"/>
      <c r="R83" s="65"/>
      <c r="S83" s="65"/>
      <c r="T83" s="65"/>
      <c r="U83" s="65"/>
    </row>
    <row r="84" spans="1:21" x14ac:dyDescent="0.35">
      <c r="A84" s="65"/>
      <c r="B84" s="65"/>
      <c r="C84" s="65"/>
      <c r="D84" s="65"/>
      <c r="E84" s="65"/>
      <c r="F84" s="65"/>
      <c r="G84" s="158" t="e">
        <v>#DIV/0!</v>
      </c>
      <c r="H84" s="64"/>
      <c r="I84" s="64"/>
      <c r="J84" s="64"/>
      <c r="K84" s="64"/>
      <c r="L84" s="65"/>
      <c r="M84" s="65"/>
      <c r="N84" s="65"/>
      <c r="O84" s="65"/>
      <c r="P84" s="65"/>
      <c r="Q84" s="65"/>
      <c r="R84" s="65"/>
      <c r="S84" s="65"/>
      <c r="T84" s="65"/>
      <c r="U84" s="65"/>
    </row>
    <row r="85" spans="1:21" x14ac:dyDescent="0.35">
      <c r="A85" s="65"/>
      <c r="B85" s="65"/>
      <c r="C85" s="65"/>
      <c r="D85" s="65"/>
      <c r="E85" s="65"/>
      <c r="F85" s="65"/>
      <c r="G85" s="230"/>
      <c r="H85" s="64"/>
      <c r="I85" s="64"/>
      <c r="J85" s="64"/>
      <c r="K85" s="64"/>
      <c r="L85" s="65"/>
      <c r="M85" s="65"/>
      <c r="N85" s="65"/>
      <c r="O85" s="65"/>
      <c r="P85" s="65"/>
      <c r="Q85" s="65"/>
      <c r="R85" s="65"/>
      <c r="S85" s="65"/>
      <c r="T85" s="65"/>
      <c r="U85" s="65"/>
    </row>
    <row r="86" spans="1:21" x14ac:dyDescent="0.35">
      <c r="A86" s="65"/>
      <c r="B86" s="65"/>
      <c r="C86" s="65"/>
      <c r="D86" s="65"/>
      <c r="E86" s="65"/>
      <c r="F86" s="65"/>
      <c r="G86" s="65"/>
      <c r="H86" s="65"/>
      <c r="I86" s="65"/>
      <c r="J86" s="65"/>
      <c r="K86" s="65"/>
      <c r="L86" s="65"/>
      <c r="M86" s="65"/>
      <c r="N86" s="65"/>
      <c r="O86" s="65"/>
      <c r="P86" s="65"/>
      <c r="Q86" s="65"/>
      <c r="R86" s="65"/>
      <c r="S86" s="65"/>
      <c r="T86" s="65"/>
      <c r="U86" s="65"/>
    </row>
    <row r="87" spans="1:21" x14ac:dyDescent="0.35">
      <c r="A87" s="67" t="s">
        <v>237</v>
      </c>
      <c r="B87" s="65"/>
      <c r="C87" s="231"/>
      <c r="D87" s="65"/>
      <c r="E87" s="65"/>
      <c r="F87" s="65"/>
      <c r="G87" s="65"/>
      <c r="H87" s="65"/>
      <c r="I87" s="65"/>
      <c r="J87" s="65"/>
      <c r="K87" s="112"/>
      <c r="L87" s="65"/>
      <c r="M87" s="65"/>
      <c r="N87" s="65"/>
      <c r="O87" s="65"/>
      <c r="P87" s="65"/>
      <c r="Q87" s="65"/>
      <c r="R87" s="65"/>
      <c r="S87" s="65"/>
      <c r="T87" s="65"/>
      <c r="U87" s="65"/>
    </row>
  </sheetData>
  <mergeCells count="5">
    <mergeCell ref="A1:J1"/>
    <mergeCell ref="A3:J3"/>
    <mergeCell ref="N9:U9"/>
    <mergeCell ref="J19:L19"/>
    <mergeCell ref="N19:U1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NMW</vt:lpstr>
      <vt:lpstr>NLW</vt:lpstr>
      <vt:lpstr>NLW Adjusted</vt:lpstr>
      <vt:lpstr>Wales</vt:lpstr>
      <vt:lpstr>Adjusted</vt:lpstr>
      <vt:lpstr>Adjusted and Updated</vt:lpstr>
      <vt:lpstr>Adjusted and Amended</vt:lpstr>
      <vt:lpstr>Sub Group Version</vt:lpstr>
      <vt:lpstr>Fersiwn is-grwp</vt:lpstr>
      <vt:lpstr>60 minutes</vt:lpstr>
      <vt:lpstr>45 Minutes</vt:lpstr>
      <vt:lpstr>45 Minutes (2)</vt:lpstr>
      <vt:lpstr>30 Minutes</vt:lpstr>
      <vt:lpstr>30 Minutes (2)</vt:lpstr>
      <vt:lpstr>15 Minutes</vt:lpstr>
      <vt:lpstr>15 Minutes (2)</vt:lpstr>
      <vt:lpstr>Sheet1</vt:lpstr>
      <vt:lpstr>'15 Minutes'!Print_Area</vt:lpstr>
      <vt:lpstr>'15 Minutes (2)'!Print_Area</vt:lpstr>
      <vt:lpstr>'30 Minutes'!Print_Area</vt:lpstr>
      <vt:lpstr>'30 Minutes (2)'!Print_Area</vt:lpstr>
      <vt:lpstr>'45 Minutes'!Print_Area</vt:lpstr>
      <vt:lpstr>'45 Minutes (2)'!Print_Area</vt:lpstr>
      <vt:lpstr>'60 minutes'!Print_Area</vt:lpstr>
      <vt:lpstr>Adjusted!Print_Area</vt:lpstr>
      <vt:lpstr>'Adjusted and Amended'!Print_Area</vt:lpstr>
      <vt:lpstr>'Adjusted and Updated'!Print_Area</vt:lpstr>
      <vt:lpstr>NLW!Print_Area</vt:lpstr>
      <vt:lpstr>'NLW Adjusted'!Print_Area</vt:lpstr>
      <vt:lpstr>NMW!Print_Area</vt:lpstr>
      <vt:lpstr>'Sub Group Version'!Print_Area</vt:lpstr>
      <vt:lpstr>Wales!Print_Area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CandSCare</dc:creator>
  <cp:lastModifiedBy>Barry Williams</cp:lastModifiedBy>
  <cp:lastPrinted>2020-12-02T16:15:48Z</cp:lastPrinted>
  <dcterms:created xsi:type="dcterms:W3CDTF">2014-11-25T11:55:32Z</dcterms:created>
  <dcterms:modified xsi:type="dcterms:W3CDTF">2021-03-22T14:34:10Z</dcterms:modified>
</cp:coreProperties>
</file>